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I:\VZ_ZZVZ, VZMR\VZ_2026\VZ dle zák.134_2016\ONM - Obnova komunikací v ul. Jandečkova, Školní a Vodní v Litvínově\"/>
    </mc:Choice>
  </mc:AlternateContent>
  <xr:revisionPtr revIDLastSave="0" documentId="8_{97E14A67-DC95-4AD1-B806-3340E6560B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Etapa 1 - Komunikace" sheetId="2" r:id="rId2"/>
    <sheet name="Etapa 2a - Parkoviště - v..." sheetId="3" r:id="rId3"/>
    <sheet name="Etapa 2b - Parkoviště - s..." sheetId="4" r:id="rId4"/>
    <sheet name="SO.01 - Komunikace" sheetId="5" r:id="rId5"/>
    <sheet name="Etapa 1 - Komunikace_01" sheetId="6" r:id="rId6"/>
    <sheet name="Etapa 2 - Křižovatka" sheetId="7" r:id="rId7"/>
  </sheets>
  <definedNames>
    <definedName name="_xlnm._FilterDatabase" localSheetId="1" hidden="1">'Etapa 1 - Komunikace'!$C$130:$K$327</definedName>
    <definedName name="_xlnm._FilterDatabase" localSheetId="5" hidden="1">'Etapa 1 - Komunikace_01'!$C$130:$K$268</definedName>
    <definedName name="_xlnm._FilterDatabase" localSheetId="6" hidden="1">'Etapa 2 - Křižovatka'!$C$130:$K$339</definedName>
    <definedName name="_xlnm._FilterDatabase" localSheetId="2" hidden="1">'Etapa 2a - Parkoviště - v...'!$C$130:$K$270</definedName>
    <definedName name="_xlnm._FilterDatabase" localSheetId="3" hidden="1">'Etapa 2b - Parkoviště - s...'!$C$130:$K$237</definedName>
    <definedName name="_xlnm._FilterDatabase" localSheetId="4" hidden="1">'SO.01 - Komunikace'!$C$130:$K$349</definedName>
    <definedName name="_xlnm.Print_Titles" localSheetId="1">'Etapa 1 - Komunikace'!$130:$130</definedName>
    <definedName name="_xlnm.Print_Titles" localSheetId="5">'Etapa 1 - Komunikace_01'!$130:$130</definedName>
    <definedName name="_xlnm.Print_Titles" localSheetId="6">'Etapa 2 - Křižovatka'!$130:$130</definedName>
    <definedName name="_xlnm.Print_Titles" localSheetId="2">'Etapa 2a - Parkoviště - v...'!$130:$130</definedName>
    <definedName name="_xlnm.Print_Titles" localSheetId="3">'Etapa 2b - Parkoviště - s...'!$130:$130</definedName>
    <definedName name="_xlnm.Print_Titles" localSheetId="0">'Rekapitulace stavby'!$92:$92</definedName>
    <definedName name="_xlnm.Print_Titles" localSheetId="4">'SO.01 - Komunikace'!$130:$130</definedName>
    <definedName name="_xlnm.Print_Area" localSheetId="1">'Etapa 1 - Komunikace'!$C$4:$J$76,'Etapa 1 - Komunikace'!$C$82:$J$110,'Etapa 1 - Komunikace'!$C$116:$K$327</definedName>
    <definedName name="_xlnm.Print_Area" localSheetId="5">'Etapa 1 - Komunikace_01'!$C$4:$J$76,'Etapa 1 - Komunikace_01'!$C$82:$J$110,'Etapa 1 - Komunikace_01'!$C$116:$K$268</definedName>
    <definedName name="_xlnm.Print_Area" localSheetId="6">'Etapa 2 - Křižovatka'!$C$4:$J$76,'Etapa 2 - Křižovatka'!$C$82:$J$110,'Etapa 2 - Křižovatka'!$C$116:$K$339</definedName>
    <definedName name="_xlnm.Print_Area" localSheetId="2">'Etapa 2a - Parkoviště - v...'!$C$4:$J$76,'Etapa 2a - Parkoviště - v...'!$C$82:$J$110,'Etapa 2a - Parkoviště - v...'!$C$116:$K$270</definedName>
    <definedName name="_xlnm.Print_Area" localSheetId="3">'Etapa 2b - Parkoviště - s...'!$C$4:$J$76,'Etapa 2b - Parkoviště - s...'!$C$82:$J$110,'Etapa 2b - Parkoviště - s...'!$C$116:$K$237</definedName>
    <definedName name="_xlnm.Print_Area" localSheetId="0">'Rekapitulace stavby'!$D$4:$AO$76,'Rekapitulace stavby'!$C$82:$AQ$104</definedName>
    <definedName name="_xlnm.Print_Area" localSheetId="4">'SO.01 - Komunikace'!$C$4:$J$76,'SO.01 - Komunikace'!$C$82:$J$110,'SO.01 - Komunikace'!$C$116:$K$349</definedName>
  </definedNames>
  <calcPr calcId="191029"/>
</workbook>
</file>

<file path=xl/calcChain.xml><?xml version="1.0" encoding="utf-8"?>
<calcChain xmlns="http://schemas.openxmlformats.org/spreadsheetml/2006/main">
  <c r="R319" i="7" l="1"/>
  <c r="J39" i="7"/>
  <c r="J38" i="7"/>
  <c r="AY103" i="1" s="1"/>
  <c r="J37" i="7"/>
  <c r="AX103" i="1" s="1"/>
  <c r="BI336" i="7"/>
  <c r="BH336" i="7"/>
  <c r="BG336" i="7"/>
  <c r="BF336" i="7"/>
  <c r="T336" i="7"/>
  <c r="T335" i="7" s="1"/>
  <c r="R336" i="7"/>
  <c r="R335" i="7" s="1"/>
  <c r="P336" i="7"/>
  <c r="P335" i="7" s="1"/>
  <c r="BI331" i="7"/>
  <c r="BH331" i="7"/>
  <c r="BG331" i="7"/>
  <c r="BF331" i="7"/>
  <c r="T331" i="7"/>
  <c r="R331" i="7"/>
  <c r="P331" i="7"/>
  <c r="BI328" i="7"/>
  <c r="BH328" i="7"/>
  <c r="BG328" i="7"/>
  <c r="BF328" i="7"/>
  <c r="T328" i="7"/>
  <c r="R328" i="7"/>
  <c r="P328" i="7"/>
  <c r="BI323" i="7"/>
  <c r="BH323" i="7"/>
  <c r="BG323" i="7"/>
  <c r="BF323" i="7"/>
  <c r="T323" i="7"/>
  <c r="R323" i="7"/>
  <c r="P323" i="7"/>
  <c r="BI320" i="7"/>
  <c r="BH320" i="7"/>
  <c r="BG320" i="7"/>
  <c r="BF320" i="7"/>
  <c r="T320" i="7"/>
  <c r="R320" i="7"/>
  <c r="P320" i="7"/>
  <c r="BI316" i="7"/>
  <c r="BH316" i="7"/>
  <c r="BG316" i="7"/>
  <c r="BF316" i="7"/>
  <c r="T316" i="7"/>
  <c r="T315" i="7" s="1"/>
  <c r="R316" i="7"/>
  <c r="R315" i="7"/>
  <c r="P316" i="7"/>
  <c r="P315" i="7" s="1"/>
  <c r="BI312" i="7"/>
  <c r="BH312" i="7"/>
  <c r="BG312" i="7"/>
  <c r="BF312" i="7"/>
  <c r="T312" i="7"/>
  <c r="R312" i="7"/>
  <c r="P312" i="7"/>
  <c r="BI309" i="7"/>
  <c r="BH309" i="7"/>
  <c r="BG309" i="7"/>
  <c r="BF309" i="7"/>
  <c r="T309" i="7"/>
  <c r="R309" i="7"/>
  <c r="P309" i="7"/>
  <c r="BI306" i="7"/>
  <c r="BH306" i="7"/>
  <c r="BG306" i="7"/>
  <c r="BF306" i="7"/>
  <c r="T306" i="7"/>
  <c r="R306" i="7"/>
  <c r="P306" i="7"/>
  <c r="BI304" i="7"/>
  <c r="BH304" i="7"/>
  <c r="BG304" i="7"/>
  <c r="BF304" i="7"/>
  <c r="T304" i="7"/>
  <c r="R304" i="7"/>
  <c r="P304" i="7"/>
  <c r="BI298" i="7"/>
  <c r="BH298" i="7"/>
  <c r="BG298" i="7"/>
  <c r="BF298" i="7"/>
  <c r="T298" i="7"/>
  <c r="R298" i="7"/>
  <c r="P298" i="7"/>
  <c r="BI293" i="7"/>
  <c r="BH293" i="7"/>
  <c r="BG293" i="7"/>
  <c r="BF293" i="7"/>
  <c r="T293" i="7"/>
  <c r="R293" i="7"/>
  <c r="P293" i="7"/>
  <c r="BI288" i="7"/>
  <c r="BH288" i="7"/>
  <c r="BG288" i="7"/>
  <c r="BF288" i="7"/>
  <c r="T288" i="7"/>
  <c r="R288" i="7"/>
  <c r="P288" i="7"/>
  <c r="BI283" i="7"/>
  <c r="BH283" i="7"/>
  <c r="BG283" i="7"/>
  <c r="BF283" i="7"/>
  <c r="T283" i="7"/>
  <c r="R283" i="7"/>
  <c r="P283" i="7"/>
  <c r="BI278" i="7"/>
  <c r="BH278" i="7"/>
  <c r="BG278" i="7"/>
  <c r="BF278" i="7"/>
  <c r="T278" i="7"/>
  <c r="R278" i="7"/>
  <c r="P278" i="7"/>
  <c r="BI272" i="7"/>
  <c r="BH272" i="7"/>
  <c r="BG272" i="7"/>
  <c r="BF272" i="7"/>
  <c r="T272" i="7"/>
  <c r="R272" i="7"/>
  <c r="P272" i="7"/>
  <c r="BI263" i="7"/>
  <c r="BH263" i="7"/>
  <c r="BG263" i="7"/>
  <c r="BF263" i="7"/>
  <c r="T263" i="7"/>
  <c r="R263" i="7"/>
  <c r="P263" i="7"/>
  <c r="BI257" i="7"/>
  <c r="BH257" i="7"/>
  <c r="BG257" i="7"/>
  <c r="BF257" i="7"/>
  <c r="T257" i="7"/>
  <c r="R257" i="7"/>
  <c r="P257" i="7"/>
  <c r="BI251" i="7"/>
  <c r="BH251" i="7"/>
  <c r="BG251" i="7"/>
  <c r="BF251" i="7"/>
  <c r="T251" i="7"/>
  <c r="R251" i="7"/>
  <c r="P251" i="7"/>
  <c r="BI246" i="7"/>
  <c r="BH246" i="7"/>
  <c r="BG246" i="7"/>
  <c r="BF246" i="7"/>
  <c r="T246" i="7"/>
  <c r="R246" i="7"/>
  <c r="P246" i="7"/>
  <c r="BI241" i="7"/>
  <c r="BH241" i="7"/>
  <c r="BG241" i="7"/>
  <c r="BF241" i="7"/>
  <c r="T241" i="7"/>
  <c r="R241" i="7"/>
  <c r="P241" i="7"/>
  <c r="BI235" i="7"/>
  <c r="BH235" i="7"/>
  <c r="BG235" i="7"/>
  <c r="BF235" i="7"/>
  <c r="T235" i="7"/>
  <c r="R235" i="7"/>
  <c r="P235" i="7"/>
  <c r="BI229" i="7"/>
  <c r="BH229" i="7"/>
  <c r="BG229" i="7"/>
  <c r="BF229" i="7"/>
  <c r="T229" i="7"/>
  <c r="R229" i="7"/>
  <c r="P229" i="7"/>
  <c r="BI223" i="7"/>
  <c r="BH223" i="7"/>
  <c r="BG223" i="7"/>
  <c r="BF223" i="7"/>
  <c r="T223" i="7"/>
  <c r="R223" i="7"/>
  <c r="P223" i="7"/>
  <c r="BI218" i="7"/>
  <c r="BH218" i="7"/>
  <c r="BG218" i="7"/>
  <c r="BF218" i="7"/>
  <c r="T218" i="7"/>
  <c r="R218" i="7"/>
  <c r="P218" i="7"/>
  <c r="BI213" i="7"/>
  <c r="BH213" i="7"/>
  <c r="BG213" i="7"/>
  <c r="BF213" i="7"/>
  <c r="T213" i="7"/>
  <c r="R213" i="7"/>
  <c r="P213" i="7"/>
  <c r="BI207" i="7"/>
  <c r="BH207" i="7"/>
  <c r="BG207" i="7"/>
  <c r="BF207" i="7"/>
  <c r="T207" i="7"/>
  <c r="R207" i="7"/>
  <c r="P207" i="7"/>
  <c r="BI205" i="7"/>
  <c r="BH205" i="7"/>
  <c r="BG205" i="7"/>
  <c r="BF205" i="7"/>
  <c r="T205" i="7"/>
  <c r="R205" i="7"/>
  <c r="P205" i="7"/>
  <c r="BI200" i="7"/>
  <c r="BH200" i="7"/>
  <c r="BG200" i="7"/>
  <c r="BF200" i="7"/>
  <c r="T200" i="7"/>
  <c r="R200" i="7"/>
  <c r="P200" i="7"/>
  <c r="BI194" i="7"/>
  <c r="BH194" i="7"/>
  <c r="BG194" i="7"/>
  <c r="BF194" i="7"/>
  <c r="T194" i="7"/>
  <c r="R194" i="7"/>
  <c r="P194" i="7"/>
  <c r="BI189" i="7"/>
  <c r="BH189" i="7"/>
  <c r="BG189" i="7"/>
  <c r="BF189" i="7"/>
  <c r="T189" i="7"/>
  <c r="R189" i="7"/>
  <c r="P189" i="7"/>
  <c r="BI182" i="7"/>
  <c r="BH182" i="7"/>
  <c r="BG182" i="7"/>
  <c r="BF182" i="7"/>
  <c r="T182" i="7"/>
  <c r="R182" i="7"/>
  <c r="P182" i="7"/>
  <c r="BI177" i="7"/>
  <c r="BH177" i="7"/>
  <c r="BG177" i="7"/>
  <c r="BF177" i="7"/>
  <c r="T177" i="7"/>
  <c r="R177" i="7"/>
  <c r="P177" i="7"/>
  <c r="BI172" i="7"/>
  <c r="BH172" i="7"/>
  <c r="BG172" i="7"/>
  <c r="BF172" i="7"/>
  <c r="T172" i="7"/>
  <c r="R172" i="7"/>
  <c r="P172" i="7"/>
  <c r="BI167" i="7"/>
  <c r="BH167" i="7"/>
  <c r="BG167" i="7"/>
  <c r="BF167" i="7"/>
  <c r="T167" i="7"/>
  <c r="R167" i="7"/>
  <c r="P167" i="7"/>
  <c r="BI165" i="7"/>
  <c r="BH165" i="7"/>
  <c r="BG165" i="7"/>
  <c r="BF165" i="7"/>
  <c r="T165" i="7"/>
  <c r="R165" i="7"/>
  <c r="P165" i="7"/>
  <c r="BI160" i="7"/>
  <c r="BH160" i="7"/>
  <c r="BG160" i="7"/>
  <c r="BF160" i="7"/>
  <c r="T160" i="7"/>
  <c r="R160" i="7"/>
  <c r="P160" i="7"/>
  <c r="BI156" i="7"/>
  <c r="BH156" i="7"/>
  <c r="BG156" i="7"/>
  <c r="BF156" i="7"/>
  <c r="T156" i="7"/>
  <c r="T155" i="7"/>
  <c r="R156" i="7"/>
  <c r="R155" i="7"/>
  <c r="P156" i="7"/>
  <c r="P155" i="7"/>
  <c r="BI150" i="7"/>
  <c r="BH150" i="7"/>
  <c r="BG150" i="7"/>
  <c r="BF150" i="7"/>
  <c r="T150" i="7"/>
  <c r="R150" i="7"/>
  <c r="P150" i="7"/>
  <c r="BI145" i="7"/>
  <c r="BH145" i="7"/>
  <c r="BG145" i="7"/>
  <c r="BF145" i="7"/>
  <c r="T145" i="7"/>
  <c r="R145" i="7"/>
  <c r="P145" i="7"/>
  <c r="BI140" i="7"/>
  <c r="BH140" i="7"/>
  <c r="BG140" i="7"/>
  <c r="BF140" i="7"/>
  <c r="T140" i="7"/>
  <c r="R140" i="7"/>
  <c r="P140" i="7"/>
  <c r="BI134" i="7"/>
  <c r="BH134" i="7"/>
  <c r="BG134" i="7"/>
  <c r="BF134" i="7"/>
  <c r="T134" i="7"/>
  <c r="T133" i="7" s="1"/>
  <c r="R134" i="7"/>
  <c r="R133" i="7" s="1"/>
  <c r="P134" i="7"/>
  <c r="P133" i="7" s="1"/>
  <c r="J128" i="7"/>
  <c r="F127" i="7"/>
  <c r="F125" i="7"/>
  <c r="E123" i="7"/>
  <c r="J94" i="7"/>
  <c r="F93" i="7"/>
  <c r="F91" i="7"/>
  <c r="E89" i="7"/>
  <c r="J23" i="7"/>
  <c r="E23" i="7"/>
  <c r="J93" i="7"/>
  <c r="J22" i="7"/>
  <c r="J20" i="7"/>
  <c r="E20" i="7"/>
  <c r="F128" i="7"/>
  <c r="J19" i="7"/>
  <c r="J14" i="7"/>
  <c r="J125" i="7" s="1"/>
  <c r="E7" i="7"/>
  <c r="E119" i="7" s="1"/>
  <c r="J39" i="6"/>
  <c r="J38" i="6"/>
  <c r="AY102" i="1"/>
  <c r="J37" i="6"/>
  <c r="AX102" i="1"/>
  <c r="BI265" i="6"/>
  <c r="BH265" i="6"/>
  <c r="BG265" i="6"/>
  <c r="BF265" i="6"/>
  <c r="T265" i="6"/>
  <c r="T264" i="6"/>
  <c r="R265" i="6"/>
  <c r="R264" i="6"/>
  <c r="P265" i="6"/>
  <c r="P264" i="6"/>
  <c r="BI260" i="6"/>
  <c r="BH260" i="6"/>
  <c r="BG260" i="6"/>
  <c r="BF260" i="6"/>
  <c r="T260" i="6"/>
  <c r="R260" i="6"/>
  <c r="P260" i="6"/>
  <c r="BI257" i="6"/>
  <c r="BH257" i="6"/>
  <c r="BG257" i="6"/>
  <c r="BF257" i="6"/>
  <c r="T257" i="6"/>
  <c r="R257" i="6"/>
  <c r="P257" i="6"/>
  <c r="BI252" i="6"/>
  <c r="BH252" i="6"/>
  <c r="BG252" i="6"/>
  <c r="BF252" i="6"/>
  <c r="T252" i="6"/>
  <c r="R252" i="6"/>
  <c r="P252" i="6"/>
  <c r="BI249" i="6"/>
  <c r="BH249" i="6"/>
  <c r="BG249" i="6"/>
  <c r="BF249" i="6"/>
  <c r="T249" i="6"/>
  <c r="R249" i="6"/>
  <c r="P249" i="6"/>
  <c r="BI245" i="6"/>
  <c r="BH245" i="6"/>
  <c r="BG245" i="6"/>
  <c r="BF245" i="6"/>
  <c r="T245" i="6"/>
  <c r="T244" i="6"/>
  <c r="R245" i="6"/>
  <c r="R244" i="6"/>
  <c r="P245" i="6"/>
  <c r="P244" i="6"/>
  <c r="BI241" i="6"/>
  <c r="BH241" i="6"/>
  <c r="BG241" i="6"/>
  <c r="BF241" i="6"/>
  <c r="T241" i="6"/>
  <c r="R241" i="6"/>
  <c r="P241" i="6"/>
  <c r="BI238" i="6"/>
  <c r="BH238" i="6"/>
  <c r="BG238" i="6"/>
  <c r="BF238" i="6"/>
  <c r="T238" i="6"/>
  <c r="R238" i="6"/>
  <c r="P238" i="6"/>
  <c r="BI235" i="6"/>
  <c r="BH235" i="6"/>
  <c r="BG235" i="6"/>
  <c r="BF235" i="6"/>
  <c r="T235" i="6"/>
  <c r="R235" i="6"/>
  <c r="P235" i="6"/>
  <c r="BI233" i="6"/>
  <c r="BH233" i="6"/>
  <c r="BG233" i="6"/>
  <c r="BF233" i="6"/>
  <c r="T233" i="6"/>
  <c r="R233" i="6"/>
  <c r="P233" i="6"/>
  <c r="BI228" i="6"/>
  <c r="BH228" i="6"/>
  <c r="BG228" i="6"/>
  <c r="BF228" i="6"/>
  <c r="T228" i="6"/>
  <c r="R228" i="6"/>
  <c r="P228" i="6"/>
  <c r="BI223" i="6"/>
  <c r="BH223" i="6"/>
  <c r="BG223" i="6"/>
  <c r="BF223" i="6"/>
  <c r="T223" i="6"/>
  <c r="R223" i="6"/>
  <c r="P223" i="6"/>
  <c r="BI218" i="6"/>
  <c r="BH218" i="6"/>
  <c r="BG218" i="6"/>
  <c r="BF218" i="6"/>
  <c r="T218" i="6"/>
  <c r="R218" i="6"/>
  <c r="P218" i="6"/>
  <c r="BI213" i="6"/>
  <c r="BH213" i="6"/>
  <c r="BG213" i="6"/>
  <c r="BF213" i="6"/>
  <c r="T213" i="6"/>
  <c r="R213" i="6"/>
  <c r="P213" i="6"/>
  <c r="BI209" i="6"/>
  <c r="BH209" i="6"/>
  <c r="BG209" i="6"/>
  <c r="BF209" i="6"/>
  <c r="T209" i="6"/>
  <c r="R209" i="6"/>
  <c r="P209" i="6"/>
  <c r="BI206" i="6"/>
  <c r="BH206" i="6"/>
  <c r="BG206" i="6"/>
  <c r="BF206" i="6"/>
  <c r="T206" i="6"/>
  <c r="R206" i="6"/>
  <c r="P206" i="6"/>
  <c r="BI203" i="6"/>
  <c r="BH203" i="6"/>
  <c r="BG203" i="6"/>
  <c r="BF203" i="6"/>
  <c r="T203" i="6"/>
  <c r="R203" i="6"/>
  <c r="P203" i="6"/>
  <c r="BI197" i="6"/>
  <c r="BH197" i="6"/>
  <c r="BG197" i="6"/>
  <c r="BF197" i="6"/>
  <c r="T197" i="6"/>
  <c r="R197" i="6"/>
  <c r="P197" i="6"/>
  <c r="BI191" i="6"/>
  <c r="BH191" i="6"/>
  <c r="BG191" i="6"/>
  <c r="BF191" i="6"/>
  <c r="T191" i="6"/>
  <c r="R191" i="6"/>
  <c r="P191" i="6"/>
  <c r="BI186" i="6"/>
  <c r="BH186" i="6"/>
  <c r="BG186" i="6"/>
  <c r="BF186" i="6"/>
  <c r="T186" i="6"/>
  <c r="R186" i="6"/>
  <c r="P186" i="6"/>
  <c r="BI180" i="6"/>
  <c r="BH180" i="6"/>
  <c r="BG180" i="6"/>
  <c r="BF180" i="6"/>
  <c r="T180" i="6"/>
  <c r="R180" i="6"/>
  <c r="P180" i="6"/>
  <c r="BI172" i="6"/>
  <c r="BH172" i="6"/>
  <c r="BG172" i="6"/>
  <c r="BF172" i="6"/>
  <c r="T172" i="6"/>
  <c r="R172" i="6"/>
  <c r="P172" i="6"/>
  <c r="BI166" i="6"/>
  <c r="BH166" i="6"/>
  <c r="BG166" i="6"/>
  <c r="BF166" i="6"/>
  <c r="T166" i="6"/>
  <c r="R166" i="6"/>
  <c r="P166" i="6"/>
  <c r="BI159" i="6"/>
  <c r="BH159" i="6"/>
  <c r="BG159" i="6"/>
  <c r="BF159" i="6"/>
  <c r="T159" i="6"/>
  <c r="R159" i="6"/>
  <c r="P159" i="6"/>
  <c r="BI153" i="6"/>
  <c r="BH153" i="6"/>
  <c r="BG153" i="6"/>
  <c r="BF153" i="6"/>
  <c r="T153" i="6"/>
  <c r="R153" i="6"/>
  <c r="P153" i="6"/>
  <c r="BI147" i="6"/>
  <c r="BH147" i="6"/>
  <c r="BG147" i="6"/>
  <c r="BF147" i="6"/>
  <c r="T147" i="6"/>
  <c r="R147" i="6"/>
  <c r="P147" i="6"/>
  <c r="BI139" i="6"/>
  <c r="BH139" i="6"/>
  <c r="BG139" i="6"/>
  <c r="BF139" i="6"/>
  <c r="T139" i="6"/>
  <c r="R139" i="6"/>
  <c r="P139" i="6"/>
  <c r="BI134" i="6"/>
  <c r="BH134" i="6"/>
  <c r="BG134" i="6"/>
  <c r="BF134" i="6"/>
  <c r="T134" i="6"/>
  <c r="R134" i="6"/>
  <c r="P134" i="6"/>
  <c r="J128" i="6"/>
  <c r="F127" i="6"/>
  <c r="F125" i="6"/>
  <c r="E123" i="6"/>
  <c r="J94" i="6"/>
  <c r="F93" i="6"/>
  <c r="F91" i="6"/>
  <c r="E89" i="6"/>
  <c r="J23" i="6"/>
  <c r="E23" i="6"/>
  <c r="J127" i="6" s="1"/>
  <c r="J22" i="6"/>
  <c r="J20" i="6"/>
  <c r="E20" i="6"/>
  <c r="F94" i="6" s="1"/>
  <c r="J19" i="6"/>
  <c r="J14" i="6"/>
  <c r="J125" i="6"/>
  <c r="E7" i="6"/>
  <c r="E85" i="6"/>
  <c r="J39" i="5"/>
  <c r="J38" i="5"/>
  <c r="AY100" i="1" s="1"/>
  <c r="J37" i="5"/>
  <c r="AX100" i="1" s="1"/>
  <c r="BI346" i="5"/>
  <c r="BH346" i="5"/>
  <c r="BG346" i="5"/>
  <c r="BF346" i="5"/>
  <c r="T346" i="5"/>
  <c r="T345" i="5" s="1"/>
  <c r="R346" i="5"/>
  <c r="R345" i="5" s="1"/>
  <c r="P346" i="5"/>
  <c r="P345" i="5" s="1"/>
  <c r="BI341" i="5"/>
  <c r="BH341" i="5"/>
  <c r="BG341" i="5"/>
  <c r="BF341" i="5"/>
  <c r="T341" i="5"/>
  <c r="R341" i="5"/>
  <c r="P341" i="5"/>
  <c r="BI338" i="5"/>
  <c r="BH338" i="5"/>
  <c r="BG338" i="5"/>
  <c r="BF338" i="5"/>
  <c r="T338" i="5"/>
  <c r="R338" i="5"/>
  <c r="P338" i="5"/>
  <c r="BI333" i="5"/>
  <c r="BH333" i="5"/>
  <c r="BG333" i="5"/>
  <c r="BF333" i="5"/>
  <c r="T333" i="5"/>
  <c r="R333" i="5"/>
  <c r="P333" i="5"/>
  <c r="BI330" i="5"/>
  <c r="BH330" i="5"/>
  <c r="BG330" i="5"/>
  <c r="BF330" i="5"/>
  <c r="T330" i="5"/>
  <c r="R330" i="5"/>
  <c r="P330" i="5"/>
  <c r="BI326" i="5"/>
  <c r="BH326" i="5"/>
  <c r="BG326" i="5"/>
  <c r="BF326" i="5"/>
  <c r="T326" i="5"/>
  <c r="T325" i="5" s="1"/>
  <c r="R326" i="5"/>
  <c r="R325" i="5" s="1"/>
  <c r="P326" i="5"/>
  <c r="P325" i="5" s="1"/>
  <c r="BI322" i="5"/>
  <c r="BH322" i="5"/>
  <c r="BG322" i="5"/>
  <c r="BF322" i="5"/>
  <c r="T322" i="5"/>
  <c r="R322" i="5"/>
  <c r="P322" i="5"/>
  <c r="BI319" i="5"/>
  <c r="BH319" i="5"/>
  <c r="BG319" i="5"/>
  <c r="BF319" i="5"/>
  <c r="T319" i="5"/>
  <c r="R319" i="5"/>
  <c r="P319" i="5"/>
  <c r="BI316" i="5"/>
  <c r="BH316" i="5"/>
  <c r="BG316" i="5"/>
  <c r="BF316" i="5"/>
  <c r="T316" i="5"/>
  <c r="R316" i="5"/>
  <c r="P316" i="5"/>
  <c r="BI313" i="5"/>
  <c r="BH313" i="5"/>
  <c r="BG313" i="5"/>
  <c r="BF313" i="5"/>
  <c r="T313" i="5"/>
  <c r="R313" i="5"/>
  <c r="P313" i="5"/>
  <c r="BI311" i="5"/>
  <c r="BH311" i="5"/>
  <c r="BG311" i="5"/>
  <c r="BF311" i="5"/>
  <c r="T311" i="5"/>
  <c r="R311" i="5"/>
  <c r="P311" i="5"/>
  <c r="BI305" i="5"/>
  <c r="BH305" i="5"/>
  <c r="BG305" i="5"/>
  <c r="BF305" i="5"/>
  <c r="T305" i="5"/>
  <c r="R305" i="5"/>
  <c r="P305" i="5"/>
  <c r="BI302" i="5"/>
  <c r="BH302" i="5"/>
  <c r="BG302" i="5"/>
  <c r="BF302" i="5"/>
  <c r="T302" i="5"/>
  <c r="R302" i="5"/>
  <c r="P302" i="5"/>
  <c r="BI299" i="5"/>
  <c r="BH299" i="5"/>
  <c r="BG299" i="5"/>
  <c r="BF299" i="5"/>
  <c r="T299" i="5"/>
  <c r="R299" i="5"/>
  <c r="P299" i="5"/>
  <c r="BI297" i="5"/>
  <c r="BH297" i="5"/>
  <c r="BG297" i="5"/>
  <c r="BF297" i="5"/>
  <c r="T297" i="5"/>
  <c r="R297" i="5"/>
  <c r="P297" i="5"/>
  <c r="BI292" i="5"/>
  <c r="BH292" i="5"/>
  <c r="BG292" i="5"/>
  <c r="BF292" i="5"/>
  <c r="T292" i="5"/>
  <c r="R292" i="5"/>
  <c r="P292" i="5"/>
  <c r="BI287" i="5"/>
  <c r="BH287" i="5"/>
  <c r="BG287" i="5"/>
  <c r="BF287" i="5"/>
  <c r="T287" i="5"/>
  <c r="R287" i="5"/>
  <c r="P287" i="5"/>
  <c r="BI282" i="5"/>
  <c r="BH282" i="5"/>
  <c r="BG282" i="5"/>
  <c r="BF282" i="5"/>
  <c r="T282" i="5"/>
  <c r="R282" i="5"/>
  <c r="P282" i="5"/>
  <c r="BI277" i="5"/>
  <c r="BH277" i="5"/>
  <c r="BG277" i="5"/>
  <c r="BF277" i="5"/>
  <c r="T277" i="5"/>
  <c r="R277" i="5"/>
  <c r="P277" i="5"/>
  <c r="BI272" i="5"/>
  <c r="BH272" i="5"/>
  <c r="BG272" i="5"/>
  <c r="BF272" i="5"/>
  <c r="T272" i="5"/>
  <c r="R272" i="5"/>
  <c r="P272" i="5"/>
  <c r="BI267" i="5"/>
  <c r="BH267" i="5"/>
  <c r="BG267" i="5"/>
  <c r="BF267" i="5"/>
  <c r="T267" i="5"/>
  <c r="R267" i="5"/>
  <c r="P267" i="5"/>
  <c r="BI262" i="5"/>
  <c r="BH262" i="5"/>
  <c r="BG262" i="5"/>
  <c r="BF262" i="5"/>
  <c r="T262" i="5"/>
  <c r="R262" i="5"/>
  <c r="P262" i="5"/>
  <c r="BI258" i="5"/>
  <c r="BH258" i="5"/>
  <c r="BG258" i="5"/>
  <c r="BF258" i="5"/>
  <c r="T258" i="5"/>
  <c r="R258" i="5"/>
  <c r="P258" i="5"/>
  <c r="BI254" i="5"/>
  <c r="BH254" i="5"/>
  <c r="BG254" i="5"/>
  <c r="BF254" i="5"/>
  <c r="T254" i="5"/>
  <c r="R254" i="5"/>
  <c r="P254" i="5"/>
  <c r="BI250" i="5"/>
  <c r="BH250" i="5"/>
  <c r="BG250" i="5"/>
  <c r="BF250" i="5"/>
  <c r="T250" i="5"/>
  <c r="R250" i="5"/>
  <c r="P250" i="5"/>
  <c r="BI245" i="5"/>
  <c r="BH245" i="5"/>
  <c r="BG245" i="5"/>
  <c r="BF245" i="5"/>
  <c r="T245" i="5"/>
  <c r="R245" i="5"/>
  <c r="P245" i="5"/>
  <c r="BI239" i="5"/>
  <c r="BH239" i="5"/>
  <c r="BG239" i="5"/>
  <c r="BF239" i="5"/>
  <c r="T239" i="5"/>
  <c r="R239" i="5"/>
  <c r="P239" i="5"/>
  <c r="BI234" i="5"/>
  <c r="BH234" i="5"/>
  <c r="BG234" i="5"/>
  <c r="BF234" i="5"/>
  <c r="T234" i="5"/>
  <c r="R234" i="5"/>
  <c r="P234" i="5"/>
  <c r="BI229" i="5"/>
  <c r="BH229" i="5"/>
  <c r="BG229" i="5"/>
  <c r="BF229" i="5"/>
  <c r="T229" i="5"/>
  <c r="R229" i="5"/>
  <c r="P229" i="5"/>
  <c r="BI224" i="5"/>
  <c r="BH224" i="5"/>
  <c r="BG224" i="5"/>
  <c r="BF224" i="5"/>
  <c r="T224" i="5"/>
  <c r="R224" i="5"/>
  <c r="P224" i="5"/>
  <c r="BI219" i="5"/>
  <c r="BH219" i="5"/>
  <c r="BG219" i="5"/>
  <c r="BF219" i="5"/>
  <c r="T219" i="5"/>
  <c r="R219" i="5"/>
  <c r="P219" i="5"/>
  <c r="BI215" i="5"/>
  <c r="BH215" i="5"/>
  <c r="BG215" i="5"/>
  <c r="BF215" i="5"/>
  <c r="T215" i="5"/>
  <c r="R215" i="5"/>
  <c r="P215" i="5"/>
  <c r="BI212" i="5"/>
  <c r="BH212" i="5"/>
  <c r="BG212" i="5"/>
  <c r="BF212" i="5"/>
  <c r="T212" i="5"/>
  <c r="R212" i="5"/>
  <c r="P212" i="5"/>
  <c r="BI209" i="5"/>
  <c r="BH209" i="5"/>
  <c r="BG209" i="5"/>
  <c r="BF209" i="5"/>
  <c r="T209" i="5"/>
  <c r="R209" i="5"/>
  <c r="P209" i="5"/>
  <c r="BI203" i="5"/>
  <c r="BH203" i="5"/>
  <c r="BG203" i="5"/>
  <c r="BF203" i="5"/>
  <c r="T203" i="5"/>
  <c r="R203" i="5"/>
  <c r="P203" i="5"/>
  <c r="BI196" i="5"/>
  <c r="BH196" i="5"/>
  <c r="BG196" i="5"/>
  <c r="BF196" i="5"/>
  <c r="T196" i="5"/>
  <c r="R196" i="5"/>
  <c r="P196" i="5"/>
  <c r="BI191" i="5"/>
  <c r="BH191" i="5"/>
  <c r="BG191" i="5"/>
  <c r="BF191" i="5"/>
  <c r="T191" i="5"/>
  <c r="R191" i="5"/>
  <c r="P191" i="5"/>
  <c r="BI185" i="5"/>
  <c r="BH185" i="5"/>
  <c r="BG185" i="5"/>
  <c r="BF185" i="5"/>
  <c r="T185" i="5"/>
  <c r="R185" i="5"/>
  <c r="P185" i="5"/>
  <c r="BI177" i="5"/>
  <c r="BH177" i="5"/>
  <c r="BG177" i="5"/>
  <c r="BF177" i="5"/>
  <c r="T177" i="5"/>
  <c r="R177" i="5"/>
  <c r="P177" i="5"/>
  <c r="BI171" i="5"/>
  <c r="BH171" i="5"/>
  <c r="BG171" i="5"/>
  <c r="BF171" i="5"/>
  <c r="T171" i="5"/>
  <c r="R171" i="5"/>
  <c r="P171" i="5"/>
  <c r="BI164" i="5"/>
  <c r="BH164" i="5"/>
  <c r="BG164" i="5"/>
  <c r="BF164" i="5"/>
  <c r="T164" i="5"/>
  <c r="R164" i="5"/>
  <c r="P164" i="5"/>
  <c r="BI158" i="5"/>
  <c r="BH158" i="5"/>
  <c r="BG158" i="5"/>
  <c r="BF158" i="5"/>
  <c r="T158" i="5"/>
  <c r="R158" i="5"/>
  <c r="P158" i="5"/>
  <c r="BI152" i="5"/>
  <c r="BH152" i="5"/>
  <c r="BG152" i="5"/>
  <c r="BF152" i="5"/>
  <c r="T152" i="5"/>
  <c r="R152" i="5"/>
  <c r="P152" i="5"/>
  <c r="BI147" i="5"/>
  <c r="BH147" i="5"/>
  <c r="BG147" i="5"/>
  <c r="BF147" i="5"/>
  <c r="T147" i="5"/>
  <c r="R147" i="5"/>
  <c r="P147" i="5"/>
  <c r="BI139" i="5"/>
  <c r="BH139" i="5"/>
  <c r="BG139" i="5"/>
  <c r="BF139" i="5"/>
  <c r="T139" i="5"/>
  <c r="R139" i="5"/>
  <c r="P139" i="5"/>
  <c r="BI134" i="5"/>
  <c r="BH134" i="5"/>
  <c r="BG134" i="5"/>
  <c r="BF134" i="5"/>
  <c r="T134" i="5"/>
  <c r="R134" i="5"/>
  <c r="P134" i="5"/>
  <c r="J128" i="5"/>
  <c r="F127" i="5"/>
  <c r="F125" i="5"/>
  <c r="E123" i="5"/>
  <c r="J94" i="5"/>
  <c r="F93" i="5"/>
  <c r="F91" i="5"/>
  <c r="E89" i="5"/>
  <c r="J23" i="5"/>
  <c r="E23" i="5"/>
  <c r="J93" i="5"/>
  <c r="J22" i="5"/>
  <c r="J20" i="5"/>
  <c r="E20" i="5"/>
  <c r="F128" i="5"/>
  <c r="J19" i="5"/>
  <c r="J14" i="5"/>
  <c r="J91" i="5" s="1"/>
  <c r="E7" i="5"/>
  <c r="E119" i="5" s="1"/>
  <c r="J39" i="4"/>
  <c r="J38" i="4"/>
  <c r="AY98" i="1"/>
  <c r="J37" i="4"/>
  <c r="AX98" i="1"/>
  <c r="BI234" i="4"/>
  <c r="BH234" i="4"/>
  <c r="BG234" i="4"/>
  <c r="BF234" i="4"/>
  <c r="T234" i="4"/>
  <c r="T233" i="4"/>
  <c r="R234" i="4"/>
  <c r="R233" i="4"/>
  <c r="P234" i="4"/>
  <c r="P233" i="4"/>
  <c r="BI229" i="4"/>
  <c r="BH229" i="4"/>
  <c r="BG229" i="4"/>
  <c r="BF229" i="4"/>
  <c r="T229" i="4"/>
  <c r="R229" i="4"/>
  <c r="P229" i="4"/>
  <c r="BI226" i="4"/>
  <c r="BH226" i="4"/>
  <c r="BG226" i="4"/>
  <c r="BF226" i="4"/>
  <c r="T226" i="4"/>
  <c r="R226" i="4"/>
  <c r="P226" i="4"/>
  <c r="BI221" i="4"/>
  <c r="BH221" i="4"/>
  <c r="BG221" i="4"/>
  <c r="BF221" i="4"/>
  <c r="T221" i="4"/>
  <c r="R221" i="4"/>
  <c r="P221" i="4"/>
  <c r="BI218" i="4"/>
  <c r="BH218" i="4"/>
  <c r="BG218" i="4"/>
  <c r="BF218" i="4"/>
  <c r="T218" i="4"/>
  <c r="R218" i="4"/>
  <c r="P218" i="4"/>
  <c r="BI214" i="4"/>
  <c r="BH214" i="4"/>
  <c r="BG214" i="4"/>
  <c r="BF214" i="4"/>
  <c r="T214" i="4"/>
  <c r="T213" i="4"/>
  <c r="R214" i="4"/>
  <c r="R213" i="4"/>
  <c r="P214" i="4"/>
  <c r="P213" i="4"/>
  <c r="BI210" i="4"/>
  <c r="BH210" i="4"/>
  <c r="BG210" i="4"/>
  <c r="BF210" i="4"/>
  <c r="T210" i="4"/>
  <c r="R210" i="4"/>
  <c r="P210" i="4"/>
  <c r="BI207" i="4"/>
  <c r="BH207" i="4"/>
  <c r="BG207" i="4"/>
  <c r="BF207" i="4"/>
  <c r="T207" i="4"/>
  <c r="R207" i="4"/>
  <c r="P207" i="4"/>
  <c r="BI204" i="4"/>
  <c r="BH204" i="4"/>
  <c r="BG204" i="4"/>
  <c r="BF204" i="4"/>
  <c r="T204" i="4"/>
  <c r="R204" i="4"/>
  <c r="P204" i="4"/>
  <c r="BI201" i="4"/>
  <c r="BH201" i="4"/>
  <c r="BG201" i="4"/>
  <c r="BF201" i="4"/>
  <c r="T201" i="4"/>
  <c r="R201" i="4"/>
  <c r="P201" i="4"/>
  <c r="BI199" i="4"/>
  <c r="BH199" i="4"/>
  <c r="BG199" i="4"/>
  <c r="BF199" i="4"/>
  <c r="T199" i="4"/>
  <c r="R199" i="4"/>
  <c r="P199" i="4"/>
  <c r="BI193" i="4"/>
  <c r="BH193" i="4"/>
  <c r="BG193" i="4"/>
  <c r="BF193" i="4"/>
  <c r="T193" i="4"/>
  <c r="R193" i="4"/>
  <c r="P193" i="4"/>
  <c r="BI188" i="4"/>
  <c r="BH188" i="4"/>
  <c r="BG188" i="4"/>
  <c r="BF188" i="4"/>
  <c r="T188" i="4"/>
  <c r="R188" i="4"/>
  <c r="P188" i="4"/>
  <c r="BI185" i="4"/>
  <c r="BH185" i="4"/>
  <c r="BG185" i="4"/>
  <c r="BF185" i="4"/>
  <c r="T185" i="4"/>
  <c r="R185" i="4"/>
  <c r="P185" i="4"/>
  <c r="BI180" i="4"/>
  <c r="BH180" i="4"/>
  <c r="BG180" i="4"/>
  <c r="BF180" i="4"/>
  <c r="T180" i="4"/>
  <c r="R180" i="4"/>
  <c r="P180" i="4"/>
  <c r="BI175" i="4"/>
  <c r="BH175" i="4"/>
  <c r="BG175" i="4"/>
  <c r="BF175" i="4"/>
  <c r="T175" i="4"/>
  <c r="R175" i="4"/>
  <c r="P175" i="4"/>
  <c r="BI170" i="4"/>
  <c r="BH170" i="4"/>
  <c r="BG170" i="4"/>
  <c r="BF170" i="4"/>
  <c r="T170" i="4"/>
  <c r="R170" i="4"/>
  <c r="P170" i="4"/>
  <c r="BI165" i="4"/>
  <c r="BH165" i="4"/>
  <c r="BG165" i="4"/>
  <c r="BF165" i="4"/>
  <c r="T165" i="4"/>
  <c r="R165" i="4"/>
  <c r="P165" i="4"/>
  <c r="BI161" i="4"/>
  <c r="BH161" i="4"/>
  <c r="BG161" i="4"/>
  <c r="BF161" i="4"/>
  <c r="T161" i="4"/>
  <c r="T160" i="4"/>
  <c r="R161" i="4"/>
  <c r="R160" i="4"/>
  <c r="P161" i="4"/>
  <c r="P160" i="4"/>
  <c r="BI155" i="4"/>
  <c r="BH155" i="4"/>
  <c r="BG155" i="4"/>
  <c r="BF155" i="4"/>
  <c r="T155" i="4"/>
  <c r="R155" i="4"/>
  <c r="P155" i="4"/>
  <c r="BI150" i="4"/>
  <c r="BH150" i="4"/>
  <c r="BG150" i="4"/>
  <c r="BF150" i="4"/>
  <c r="T150" i="4"/>
  <c r="R150" i="4"/>
  <c r="P150" i="4"/>
  <c r="BI145" i="4"/>
  <c r="BH145" i="4"/>
  <c r="BG145" i="4"/>
  <c r="BF145" i="4"/>
  <c r="T145" i="4"/>
  <c r="R145" i="4"/>
  <c r="P145" i="4"/>
  <c r="BI139" i="4"/>
  <c r="BH139" i="4"/>
  <c r="BG139" i="4"/>
  <c r="BF139" i="4"/>
  <c r="T139" i="4"/>
  <c r="R139" i="4"/>
  <c r="P139" i="4"/>
  <c r="BI134" i="4"/>
  <c r="BH134" i="4"/>
  <c r="BG134" i="4"/>
  <c r="BF134" i="4"/>
  <c r="T134" i="4"/>
  <c r="R134" i="4"/>
  <c r="P134" i="4"/>
  <c r="J128" i="4"/>
  <c r="F127" i="4"/>
  <c r="F125" i="4"/>
  <c r="E123" i="4"/>
  <c r="J94" i="4"/>
  <c r="F93" i="4"/>
  <c r="F91" i="4"/>
  <c r="E89" i="4"/>
  <c r="J23" i="4"/>
  <c r="E23" i="4"/>
  <c r="J127" i="4"/>
  <c r="J22" i="4"/>
  <c r="J20" i="4"/>
  <c r="E20" i="4"/>
  <c r="F94" i="4"/>
  <c r="J19" i="4"/>
  <c r="J14" i="4"/>
  <c r="J91" i="4" s="1"/>
  <c r="E7" i="4"/>
  <c r="E85" i="4" s="1"/>
  <c r="J39" i="3"/>
  <c r="J38" i="3"/>
  <c r="AY97" i="1"/>
  <c r="J37" i="3"/>
  <c r="AX97" i="1"/>
  <c r="BI267" i="3"/>
  <c r="BH267" i="3"/>
  <c r="BG267" i="3"/>
  <c r="BF267" i="3"/>
  <c r="T267" i="3"/>
  <c r="T266" i="3"/>
  <c r="R267" i="3"/>
  <c r="R266" i="3"/>
  <c r="P267" i="3"/>
  <c r="P266" i="3"/>
  <c r="BI262" i="3"/>
  <c r="BH262" i="3"/>
  <c r="BG262" i="3"/>
  <c r="BF262" i="3"/>
  <c r="T262" i="3"/>
  <c r="R262" i="3"/>
  <c r="P262" i="3"/>
  <c r="BI259" i="3"/>
  <c r="BH259" i="3"/>
  <c r="BG259" i="3"/>
  <c r="BF259" i="3"/>
  <c r="T259" i="3"/>
  <c r="R259" i="3"/>
  <c r="P259" i="3"/>
  <c r="BI254" i="3"/>
  <c r="BH254" i="3"/>
  <c r="BG254" i="3"/>
  <c r="BF254" i="3"/>
  <c r="T254" i="3"/>
  <c r="R254" i="3"/>
  <c r="P254" i="3"/>
  <c r="BI251" i="3"/>
  <c r="BH251" i="3"/>
  <c r="BG251" i="3"/>
  <c r="BF251" i="3"/>
  <c r="T251" i="3"/>
  <c r="R251" i="3"/>
  <c r="P251" i="3"/>
  <c r="BI247" i="3"/>
  <c r="BH247" i="3"/>
  <c r="BG247" i="3"/>
  <c r="BF247" i="3"/>
  <c r="T247" i="3"/>
  <c r="T246" i="3"/>
  <c r="R247" i="3"/>
  <c r="R246" i="3"/>
  <c r="P247" i="3"/>
  <c r="P246" i="3"/>
  <c r="BI243" i="3"/>
  <c r="BH243" i="3"/>
  <c r="BG243" i="3"/>
  <c r="BF243" i="3"/>
  <c r="T243" i="3"/>
  <c r="R243" i="3"/>
  <c r="P243" i="3"/>
  <c r="BI240" i="3"/>
  <c r="BH240" i="3"/>
  <c r="BG240" i="3"/>
  <c r="BF240" i="3"/>
  <c r="T240" i="3"/>
  <c r="R240" i="3"/>
  <c r="P240" i="3"/>
  <c r="BI237" i="3"/>
  <c r="BH237" i="3"/>
  <c r="BG237" i="3"/>
  <c r="BF237" i="3"/>
  <c r="T237" i="3"/>
  <c r="R237" i="3"/>
  <c r="P237" i="3"/>
  <c r="BI234" i="3"/>
  <c r="BH234" i="3"/>
  <c r="BG234" i="3"/>
  <c r="BF234" i="3"/>
  <c r="T234" i="3"/>
  <c r="R234" i="3"/>
  <c r="P234" i="3"/>
  <c r="BI232" i="3"/>
  <c r="BH232" i="3"/>
  <c r="BG232" i="3"/>
  <c r="BF232" i="3"/>
  <c r="T232" i="3"/>
  <c r="R232" i="3"/>
  <c r="P232" i="3"/>
  <c r="BI226" i="3"/>
  <c r="BH226" i="3"/>
  <c r="BG226" i="3"/>
  <c r="BF226" i="3"/>
  <c r="T226" i="3"/>
  <c r="R226" i="3"/>
  <c r="P226" i="3"/>
  <c r="BI221" i="3"/>
  <c r="BH221" i="3"/>
  <c r="BG221" i="3"/>
  <c r="BF221" i="3"/>
  <c r="T221" i="3"/>
  <c r="R221" i="3"/>
  <c r="P221" i="3"/>
  <c r="BI216" i="3"/>
  <c r="BH216" i="3"/>
  <c r="BG216" i="3"/>
  <c r="BF216" i="3"/>
  <c r="T216" i="3"/>
  <c r="R216" i="3"/>
  <c r="P216" i="3"/>
  <c r="BI211" i="3"/>
  <c r="BH211" i="3"/>
  <c r="BG211" i="3"/>
  <c r="BF211" i="3"/>
  <c r="T211" i="3"/>
  <c r="R211" i="3"/>
  <c r="P211" i="3"/>
  <c r="BI206" i="3"/>
  <c r="BH206" i="3"/>
  <c r="BG206" i="3"/>
  <c r="BF206" i="3"/>
  <c r="T206" i="3"/>
  <c r="R206" i="3"/>
  <c r="P206" i="3"/>
  <c r="BI203" i="3"/>
  <c r="BH203" i="3"/>
  <c r="BG203" i="3"/>
  <c r="BF203" i="3"/>
  <c r="T203" i="3"/>
  <c r="R203" i="3"/>
  <c r="P203" i="3"/>
  <c r="BI198" i="3"/>
  <c r="BH198" i="3"/>
  <c r="BG198" i="3"/>
  <c r="BF198" i="3"/>
  <c r="T198" i="3"/>
  <c r="R198" i="3"/>
  <c r="P198" i="3"/>
  <c r="BI193" i="3"/>
  <c r="BH193" i="3"/>
  <c r="BG193" i="3"/>
  <c r="BF193" i="3"/>
  <c r="T193" i="3"/>
  <c r="R193" i="3"/>
  <c r="P193" i="3"/>
  <c r="BI188" i="3"/>
  <c r="BH188" i="3"/>
  <c r="BG188" i="3"/>
  <c r="BF188" i="3"/>
  <c r="T188" i="3"/>
  <c r="R188" i="3"/>
  <c r="P188" i="3"/>
  <c r="BI183" i="3"/>
  <c r="BH183" i="3"/>
  <c r="BG183" i="3"/>
  <c r="BF183" i="3"/>
  <c r="T183" i="3"/>
  <c r="R183" i="3"/>
  <c r="P183" i="3"/>
  <c r="BI178" i="3"/>
  <c r="BH178" i="3"/>
  <c r="BG178" i="3"/>
  <c r="BF178" i="3"/>
  <c r="T178" i="3"/>
  <c r="R178" i="3"/>
  <c r="P178" i="3"/>
  <c r="BI173" i="3"/>
  <c r="BH173" i="3"/>
  <c r="BG173" i="3"/>
  <c r="BF173" i="3"/>
  <c r="T173" i="3"/>
  <c r="R173" i="3"/>
  <c r="P173" i="3"/>
  <c r="BI168" i="3"/>
  <c r="BH168" i="3"/>
  <c r="BG168" i="3"/>
  <c r="BF168" i="3"/>
  <c r="T168" i="3"/>
  <c r="R168" i="3"/>
  <c r="P168" i="3"/>
  <c r="BI164" i="3"/>
  <c r="BH164" i="3"/>
  <c r="BG164" i="3"/>
  <c r="BF164" i="3"/>
  <c r="T164" i="3"/>
  <c r="R164" i="3"/>
  <c r="P164" i="3"/>
  <c r="BI161" i="3"/>
  <c r="BH161" i="3"/>
  <c r="BG161" i="3"/>
  <c r="BF161" i="3"/>
  <c r="T161" i="3"/>
  <c r="R161" i="3"/>
  <c r="P161" i="3"/>
  <c r="BI155" i="3"/>
  <c r="BH155" i="3"/>
  <c r="BG155" i="3"/>
  <c r="BF155" i="3"/>
  <c r="T155" i="3"/>
  <c r="R155" i="3"/>
  <c r="P155" i="3"/>
  <c r="BI150" i="3"/>
  <c r="BH150" i="3"/>
  <c r="BG150" i="3"/>
  <c r="BF150" i="3"/>
  <c r="T150" i="3"/>
  <c r="R150" i="3"/>
  <c r="P150" i="3"/>
  <c r="BI145" i="3"/>
  <c r="BH145" i="3"/>
  <c r="BG145" i="3"/>
  <c r="BF145" i="3"/>
  <c r="T145" i="3"/>
  <c r="R145" i="3"/>
  <c r="P145" i="3"/>
  <c r="BI139" i="3"/>
  <c r="BH139" i="3"/>
  <c r="BG139" i="3"/>
  <c r="BF139" i="3"/>
  <c r="T139" i="3"/>
  <c r="R139" i="3"/>
  <c r="P139" i="3"/>
  <c r="BI134" i="3"/>
  <c r="BH134" i="3"/>
  <c r="BG134" i="3"/>
  <c r="BF134" i="3"/>
  <c r="T134" i="3"/>
  <c r="R134" i="3"/>
  <c r="P134" i="3"/>
  <c r="J128" i="3"/>
  <c r="F127" i="3"/>
  <c r="F125" i="3"/>
  <c r="E123" i="3"/>
  <c r="J94" i="3"/>
  <c r="F93" i="3"/>
  <c r="F91" i="3"/>
  <c r="E89" i="3"/>
  <c r="J23" i="3"/>
  <c r="E23" i="3"/>
  <c r="J93" i="3"/>
  <c r="J22" i="3"/>
  <c r="J20" i="3"/>
  <c r="E20" i="3"/>
  <c r="F128" i="3"/>
  <c r="J19" i="3"/>
  <c r="J14" i="3"/>
  <c r="J125" i="3" s="1"/>
  <c r="E7" i="3"/>
  <c r="E119" i="3" s="1"/>
  <c r="J39" i="2"/>
  <c r="J38" i="2"/>
  <c r="AY96" i="1"/>
  <c r="J37" i="2"/>
  <c r="AX96" i="1"/>
  <c r="BI324" i="2"/>
  <c r="BH324" i="2"/>
  <c r="BG324" i="2"/>
  <c r="BF324" i="2"/>
  <c r="T324" i="2"/>
  <c r="T323" i="2"/>
  <c r="R324" i="2"/>
  <c r="R323" i="2"/>
  <c r="P324" i="2"/>
  <c r="P323" i="2"/>
  <c r="BI319" i="2"/>
  <c r="BH319" i="2"/>
  <c r="BG319" i="2"/>
  <c r="BF319" i="2"/>
  <c r="T319" i="2"/>
  <c r="R319" i="2"/>
  <c r="P319" i="2"/>
  <c r="BI316" i="2"/>
  <c r="BH316" i="2"/>
  <c r="BG316" i="2"/>
  <c r="BF316" i="2"/>
  <c r="T316" i="2"/>
  <c r="R316" i="2"/>
  <c r="P316" i="2"/>
  <c r="BI311" i="2"/>
  <c r="BH311" i="2"/>
  <c r="BG311" i="2"/>
  <c r="BF311" i="2"/>
  <c r="T311" i="2"/>
  <c r="R311" i="2"/>
  <c r="P311" i="2"/>
  <c r="BI308" i="2"/>
  <c r="BH308" i="2"/>
  <c r="BG308" i="2"/>
  <c r="BF308" i="2"/>
  <c r="T308" i="2"/>
  <c r="R308" i="2"/>
  <c r="P308" i="2"/>
  <c r="BI304" i="2"/>
  <c r="BH304" i="2"/>
  <c r="BG304" i="2"/>
  <c r="BF304" i="2"/>
  <c r="T304" i="2"/>
  <c r="T303" i="2"/>
  <c r="R304" i="2"/>
  <c r="R303" i="2"/>
  <c r="P304" i="2"/>
  <c r="P303" i="2"/>
  <c r="BI300" i="2"/>
  <c r="BH300" i="2"/>
  <c r="BG300" i="2"/>
  <c r="BF300" i="2"/>
  <c r="T300" i="2"/>
  <c r="R300" i="2"/>
  <c r="P300" i="2"/>
  <c r="BI297" i="2"/>
  <c r="BH297" i="2"/>
  <c r="BG297" i="2"/>
  <c r="BF297" i="2"/>
  <c r="T297" i="2"/>
  <c r="R297" i="2"/>
  <c r="P297" i="2"/>
  <c r="BI294" i="2"/>
  <c r="BH294" i="2"/>
  <c r="BG294" i="2"/>
  <c r="BF294" i="2"/>
  <c r="T294" i="2"/>
  <c r="R294" i="2"/>
  <c r="P294" i="2"/>
  <c r="BI291" i="2"/>
  <c r="BH291" i="2"/>
  <c r="BG291" i="2"/>
  <c r="BF291" i="2"/>
  <c r="T291" i="2"/>
  <c r="R291" i="2"/>
  <c r="P291" i="2"/>
  <c r="BI289" i="2"/>
  <c r="BH289" i="2"/>
  <c r="BG289" i="2"/>
  <c r="BF289" i="2"/>
  <c r="T289" i="2"/>
  <c r="R289" i="2"/>
  <c r="P289" i="2"/>
  <c r="BI283" i="2"/>
  <c r="BH283" i="2"/>
  <c r="BG283" i="2"/>
  <c r="BF283" i="2"/>
  <c r="T283" i="2"/>
  <c r="R283" i="2"/>
  <c r="P283" i="2"/>
  <c r="BI279" i="2"/>
  <c r="BH279" i="2"/>
  <c r="BG279" i="2"/>
  <c r="BF279" i="2"/>
  <c r="T279" i="2"/>
  <c r="R279" i="2"/>
  <c r="P279" i="2"/>
  <c r="BI275" i="2"/>
  <c r="BH275" i="2"/>
  <c r="BG275" i="2"/>
  <c r="BF275" i="2"/>
  <c r="T275" i="2"/>
  <c r="R275" i="2"/>
  <c r="P275" i="2"/>
  <c r="BI273" i="2"/>
  <c r="BH273" i="2"/>
  <c r="BG273" i="2"/>
  <c r="BF273" i="2"/>
  <c r="T273" i="2"/>
  <c r="R273" i="2"/>
  <c r="P273" i="2"/>
  <c r="BI268" i="2"/>
  <c r="BH268" i="2"/>
  <c r="BG268" i="2"/>
  <c r="BF268" i="2"/>
  <c r="T268" i="2"/>
  <c r="R268" i="2"/>
  <c r="P268" i="2"/>
  <c r="BI263" i="2"/>
  <c r="BH263" i="2"/>
  <c r="BG263" i="2"/>
  <c r="BF263" i="2"/>
  <c r="T263" i="2"/>
  <c r="R263" i="2"/>
  <c r="P263" i="2"/>
  <c r="BI258" i="2"/>
  <c r="BH258" i="2"/>
  <c r="BG258" i="2"/>
  <c r="BF258" i="2"/>
  <c r="T258" i="2"/>
  <c r="R258" i="2"/>
  <c r="P258" i="2"/>
  <c r="BI253" i="2"/>
  <c r="BH253" i="2"/>
  <c r="BG253" i="2"/>
  <c r="BF253" i="2"/>
  <c r="T253" i="2"/>
  <c r="R253" i="2"/>
  <c r="P253" i="2"/>
  <c r="BI248" i="2"/>
  <c r="BH248" i="2"/>
  <c r="BG248" i="2"/>
  <c r="BF248" i="2"/>
  <c r="T248" i="2"/>
  <c r="R248" i="2"/>
  <c r="P248" i="2"/>
  <c r="BI242" i="2"/>
  <c r="BH242" i="2"/>
  <c r="BG242" i="2"/>
  <c r="BF242" i="2"/>
  <c r="T242" i="2"/>
  <c r="R242" i="2"/>
  <c r="P242" i="2"/>
  <c r="BI236" i="2"/>
  <c r="BH236" i="2"/>
  <c r="BG236" i="2"/>
  <c r="BF236" i="2"/>
  <c r="T236" i="2"/>
  <c r="R236" i="2"/>
  <c r="P236" i="2"/>
  <c r="BI230" i="2"/>
  <c r="BH230" i="2"/>
  <c r="BG230" i="2"/>
  <c r="BF230" i="2"/>
  <c r="T230" i="2"/>
  <c r="R230" i="2"/>
  <c r="P230" i="2"/>
  <c r="BI225" i="2"/>
  <c r="BH225" i="2"/>
  <c r="BG225" i="2"/>
  <c r="BF225" i="2"/>
  <c r="T225" i="2"/>
  <c r="R225" i="2"/>
  <c r="P225" i="2"/>
  <c r="BI220" i="2"/>
  <c r="BH220" i="2"/>
  <c r="BG220" i="2"/>
  <c r="BF220" i="2"/>
  <c r="T220" i="2"/>
  <c r="R220" i="2"/>
  <c r="P220" i="2"/>
  <c r="BI214" i="2"/>
  <c r="BH214" i="2"/>
  <c r="BG214" i="2"/>
  <c r="BF214" i="2"/>
  <c r="T214" i="2"/>
  <c r="R214" i="2"/>
  <c r="P214" i="2"/>
  <c r="BI209" i="2"/>
  <c r="BH209" i="2"/>
  <c r="BG209" i="2"/>
  <c r="BF209" i="2"/>
  <c r="T209" i="2"/>
  <c r="R209" i="2"/>
  <c r="P209" i="2"/>
  <c r="BI204" i="2"/>
  <c r="BH204" i="2"/>
  <c r="BG204" i="2"/>
  <c r="BF204" i="2"/>
  <c r="T204" i="2"/>
  <c r="R204" i="2"/>
  <c r="P204" i="2"/>
  <c r="BI199" i="2"/>
  <c r="BH199" i="2"/>
  <c r="BG199" i="2"/>
  <c r="BF199" i="2"/>
  <c r="T199" i="2"/>
  <c r="R199" i="2"/>
  <c r="P199" i="2"/>
  <c r="BI194" i="2"/>
  <c r="BH194" i="2"/>
  <c r="BG194" i="2"/>
  <c r="BF194" i="2"/>
  <c r="T194" i="2"/>
  <c r="R194" i="2"/>
  <c r="P194" i="2"/>
  <c r="BI189" i="2"/>
  <c r="BH189" i="2"/>
  <c r="BG189" i="2"/>
  <c r="BF189" i="2"/>
  <c r="T189" i="2"/>
  <c r="R189" i="2"/>
  <c r="P189" i="2"/>
  <c r="BI184" i="2"/>
  <c r="BH184" i="2"/>
  <c r="BG184" i="2"/>
  <c r="BF184" i="2"/>
  <c r="T184" i="2"/>
  <c r="R184" i="2"/>
  <c r="P184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R176" i="2"/>
  <c r="P176" i="2"/>
  <c r="BI173" i="2"/>
  <c r="BH173" i="2"/>
  <c r="BG173" i="2"/>
  <c r="BF173" i="2"/>
  <c r="T173" i="2"/>
  <c r="R173" i="2"/>
  <c r="P173" i="2"/>
  <c r="BI167" i="2"/>
  <c r="BH167" i="2"/>
  <c r="BG167" i="2"/>
  <c r="BF167" i="2"/>
  <c r="T167" i="2"/>
  <c r="R167" i="2"/>
  <c r="P167" i="2"/>
  <c r="BI162" i="2"/>
  <c r="BH162" i="2"/>
  <c r="BG162" i="2"/>
  <c r="BF162" i="2"/>
  <c r="T162" i="2"/>
  <c r="R162" i="2"/>
  <c r="P162" i="2"/>
  <c r="BI155" i="2"/>
  <c r="BH155" i="2"/>
  <c r="BG155" i="2"/>
  <c r="BF155" i="2"/>
  <c r="T155" i="2"/>
  <c r="R155" i="2"/>
  <c r="P155" i="2"/>
  <c r="BI149" i="2"/>
  <c r="BH149" i="2"/>
  <c r="BG149" i="2"/>
  <c r="BF149" i="2"/>
  <c r="T149" i="2"/>
  <c r="R149" i="2"/>
  <c r="P149" i="2"/>
  <c r="BI144" i="2"/>
  <c r="BH144" i="2"/>
  <c r="BG144" i="2"/>
  <c r="BF144" i="2"/>
  <c r="T144" i="2"/>
  <c r="R144" i="2"/>
  <c r="P144" i="2"/>
  <c r="BI139" i="2"/>
  <c r="BH139" i="2"/>
  <c r="BG139" i="2"/>
  <c r="BF139" i="2"/>
  <c r="T139" i="2"/>
  <c r="R139" i="2"/>
  <c r="P139" i="2"/>
  <c r="BI134" i="2"/>
  <c r="BH134" i="2"/>
  <c r="BG134" i="2"/>
  <c r="BF134" i="2"/>
  <c r="T134" i="2"/>
  <c r="R134" i="2"/>
  <c r="P134" i="2"/>
  <c r="J128" i="2"/>
  <c r="F127" i="2"/>
  <c r="F125" i="2"/>
  <c r="E123" i="2"/>
  <c r="J94" i="2"/>
  <c r="F93" i="2"/>
  <c r="F91" i="2"/>
  <c r="E89" i="2"/>
  <c r="J23" i="2"/>
  <c r="E23" i="2"/>
  <c r="J93" i="2" s="1"/>
  <c r="J22" i="2"/>
  <c r="J20" i="2"/>
  <c r="E20" i="2"/>
  <c r="F94" i="2" s="1"/>
  <c r="J19" i="2"/>
  <c r="J14" i="2"/>
  <c r="J91" i="2"/>
  <c r="E7" i="2"/>
  <c r="E119" i="2"/>
  <c r="L90" i="1"/>
  <c r="AM90" i="1"/>
  <c r="AM89" i="1"/>
  <c r="L89" i="1"/>
  <c r="AM87" i="1"/>
  <c r="L87" i="1"/>
  <c r="L85" i="1"/>
  <c r="L84" i="1"/>
  <c r="BK320" i="7"/>
  <c r="BK306" i="7"/>
  <c r="J293" i="7"/>
  <c r="J263" i="7"/>
  <c r="J251" i="7"/>
  <c r="BK246" i="7"/>
  <c r="J223" i="7"/>
  <c r="J205" i="7"/>
  <c r="J200" i="7"/>
  <c r="BK172" i="7"/>
  <c r="J160" i="7"/>
  <c r="J156" i="7"/>
  <c r="J134" i="7"/>
  <c r="J233" i="6"/>
  <c r="J338" i="5"/>
  <c r="BK333" i="5"/>
  <c r="BK207" i="4"/>
  <c r="BK199" i="4"/>
  <c r="J180" i="4"/>
  <c r="BK267" i="3"/>
  <c r="J243" i="3"/>
  <c r="J193" i="3"/>
  <c r="J155" i="3"/>
  <c r="BK297" i="2"/>
  <c r="BK283" i="2"/>
  <c r="BK268" i="2"/>
  <c r="BK242" i="2"/>
  <c r="J199" i="2"/>
  <c r="BK184" i="2"/>
  <c r="J173" i="2"/>
  <c r="BK155" i="2"/>
  <c r="BK149" i="2"/>
  <c r="J331" i="7"/>
  <c r="J328" i="7"/>
  <c r="J320" i="7"/>
  <c r="BK312" i="7"/>
  <c r="BK309" i="7"/>
  <c r="BK283" i="7"/>
  <c r="J265" i="6"/>
  <c r="BK260" i="6"/>
  <c r="BK257" i="6"/>
  <c r="BK249" i="6"/>
  <c r="BK245" i="6"/>
  <c r="J241" i="6"/>
  <c r="J238" i="6"/>
  <c r="J235" i="6"/>
  <c r="BK233" i="6"/>
  <c r="BK228" i="6"/>
  <c r="J223" i="6"/>
  <c r="J218" i="6"/>
  <c r="BK206" i="6"/>
  <c r="BK191" i="6"/>
  <c r="BK180" i="6"/>
  <c r="BK153" i="6"/>
  <c r="J134" i="6"/>
  <c r="BK346" i="5"/>
  <c r="BK341" i="5"/>
  <c r="BK338" i="5"/>
  <c r="BK319" i="5"/>
  <c r="J311" i="5"/>
  <c r="BK302" i="5"/>
  <c r="BK299" i="5"/>
  <c r="J287" i="5"/>
  <c r="J239" i="5"/>
  <c r="J177" i="5"/>
  <c r="J164" i="5"/>
  <c r="BK139" i="5"/>
  <c r="BK210" i="4"/>
  <c r="BK180" i="4"/>
  <c r="J165" i="4"/>
  <c r="BK155" i="4"/>
  <c r="BK145" i="4"/>
  <c r="J254" i="3"/>
  <c r="BK243" i="3"/>
  <c r="BK234" i="3"/>
  <c r="J216" i="3"/>
  <c r="BK164" i="3"/>
  <c r="BK291" i="2"/>
  <c r="BK225" i="2"/>
  <c r="J204" i="2"/>
  <c r="BK194" i="2"/>
  <c r="J184" i="2"/>
  <c r="J167" i="2"/>
  <c r="BK162" i="2"/>
  <c r="BK134" i="2"/>
  <c r="J213" i="7"/>
  <c r="J207" i="7"/>
  <c r="BK167" i="7"/>
  <c r="BK150" i="7"/>
  <c r="J260" i="6"/>
  <c r="J257" i="6"/>
  <c r="J206" i="6"/>
  <c r="BK203" i="5"/>
  <c r="BK185" i="5"/>
  <c r="BK170" i="4"/>
  <c r="J134" i="4"/>
  <c r="BK232" i="3"/>
  <c r="J226" i="3"/>
  <c r="J150" i="3"/>
  <c r="BK134" i="3"/>
  <c r="J179" i="2"/>
  <c r="BK197" i="6"/>
  <c r="J186" i="6"/>
  <c r="BK172" i="6"/>
  <c r="J153" i="6"/>
  <c r="J326" i="5"/>
  <c r="J305" i="5"/>
  <c r="J282" i="5"/>
  <c r="J272" i="5"/>
  <c r="J258" i="5"/>
  <c r="BK250" i="5"/>
  <c r="BK245" i="5"/>
  <c r="BK224" i="5"/>
  <c r="BK219" i="5"/>
  <c r="J209" i="5"/>
  <c r="J203" i="5"/>
  <c r="J193" i="4"/>
  <c r="BK254" i="3"/>
  <c r="BK193" i="3"/>
  <c r="BK168" i="3"/>
  <c r="J139" i="3"/>
  <c r="J324" i="2"/>
  <c r="J311" i="2"/>
  <c r="J300" i="2"/>
  <c r="J263" i="2"/>
  <c r="BK258" i="2"/>
  <c r="BK220" i="2"/>
  <c r="BK214" i="2"/>
  <c r="BK209" i="2"/>
  <c r="BK199" i="2"/>
  <c r="J155" i="2"/>
  <c r="AS95" i="1"/>
  <c r="J309" i="7"/>
  <c r="BK235" i="7"/>
  <c r="BK229" i="7"/>
  <c r="J182" i="7"/>
  <c r="BK177" i="7"/>
  <c r="J145" i="7"/>
  <c r="BK134" i="7"/>
  <c r="BK241" i="6"/>
  <c r="J228" i="6"/>
  <c r="J159" i="6"/>
  <c r="J139" i="6"/>
  <c r="BK313" i="5"/>
  <c r="BK311" i="5"/>
  <c r="J245" i="5"/>
  <c r="BK152" i="5"/>
  <c r="BK229" i="4"/>
  <c r="BK175" i="4"/>
  <c r="BK165" i="4"/>
  <c r="J139" i="4"/>
  <c r="BK240" i="3"/>
  <c r="J234" i="3"/>
  <c r="J291" i="2"/>
  <c r="J289" i="2"/>
  <c r="BK328" i="7"/>
  <c r="J323" i="7"/>
  <c r="BK316" i="7"/>
  <c r="J172" i="6"/>
  <c r="J166" i="6"/>
  <c r="BK287" i="5"/>
  <c r="J277" i="5"/>
  <c r="BK254" i="5"/>
  <c r="J250" i="5"/>
  <c r="J234" i="5"/>
  <c r="BK229" i="5"/>
  <c r="J219" i="5"/>
  <c r="BK215" i="5"/>
  <c r="BK209" i="5"/>
  <c r="J191" i="5"/>
  <c r="BK171" i="5"/>
  <c r="BK134" i="5"/>
  <c r="J226" i="4"/>
  <c r="J221" i="4"/>
  <c r="J207" i="4"/>
  <c r="BK201" i="4"/>
  <c r="J145" i="4"/>
  <c r="BK259" i="3"/>
  <c r="BK251" i="3"/>
  <c r="BK237" i="3"/>
  <c r="J188" i="3"/>
  <c r="BK178" i="3"/>
  <c r="BK319" i="2"/>
  <c r="J316" i="2"/>
  <c r="BK311" i="2"/>
  <c r="BK253" i="2"/>
  <c r="BK236" i="2"/>
  <c r="J225" i="2"/>
  <c r="J220" i="2"/>
  <c r="J194" i="2"/>
  <c r="BK189" i="2"/>
  <c r="AS101" i="1"/>
  <c r="AS99" i="1"/>
  <c r="BK205" i="7"/>
  <c r="J177" i="7"/>
  <c r="J167" i="7"/>
  <c r="BK160" i="7"/>
  <c r="BK145" i="7"/>
  <c r="BK326" i="5"/>
  <c r="BK262" i="5"/>
  <c r="J229" i="5"/>
  <c r="J185" i="5"/>
  <c r="J170" i="4"/>
  <c r="J247" i="3"/>
  <c r="J297" i="2"/>
  <c r="J283" i="2"/>
  <c r="BK273" i="2"/>
  <c r="J283" i="7"/>
  <c r="BK278" i="7"/>
  <c r="J257" i="7"/>
  <c r="BK140" i="7"/>
  <c r="J249" i="6"/>
  <c r="J191" i="6"/>
  <c r="BK166" i="6"/>
  <c r="J313" i="5"/>
  <c r="BK292" i="5"/>
  <c r="J267" i="5"/>
  <c r="BK212" i="5"/>
  <c r="BK164" i="5"/>
  <c r="BK214" i="4"/>
  <c r="J210" i="4"/>
  <c r="BK185" i="4"/>
  <c r="BK221" i="3"/>
  <c r="BK206" i="3"/>
  <c r="BK324" i="2"/>
  <c r="J319" i="2"/>
  <c r="BK316" i="2"/>
  <c r="BK248" i="2"/>
  <c r="BK179" i="2"/>
  <c r="J162" i="2"/>
  <c r="BK156" i="7"/>
  <c r="J213" i="6"/>
  <c r="J209" i="6"/>
  <c r="J203" i="6"/>
  <c r="J197" i="6"/>
  <c r="BK186" i="6"/>
  <c r="BK159" i="6"/>
  <c r="BK147" i="6"/>
  <c r="BK139" i="6"/>
  <c r="J330" i="5"/>
  <c r="J322" i="5"/>
  <c r="J319" i="5"/>
  <c r="J316" i="5"/>
  <c r="BK305" i="5"/>
  <c r="BK282" i="5"/>
  <c r="BK272" i="5"/>
  <c r="BK196" i="5"/>
  <c r="BK177" i="5"/>
  <c r="BK158" i="5"/>
  <c r="BK147" i="5"/>
  <c r="J134" i="5"/>
  <c r="BK226" i="4"/>
  <c r="J204" i="4"/>
  <c r="J201" i="4"/>
  <c r="BK188" i="4"/>
  <c r="J175" i="4"/>
  <c r="BK150" i="4"/>
  <c r="J240" i="3"/>
  <c r="BK226" i="3"/>
  <c r="J221" i="3"/>
  <c r="BK216" i="3"/>
  <c r="BK211" i="3"/>
  <c r="J206" i="3"/>
  <c r="J203" i="3"/>
  <c r="BK188" i="3"/>
  <c r="J168" i="3"/>
  <c r="J161" i="3"/>
  <c r="BK139" i="3"/>
  <c r="J308" i="2"/>
  <c r="J304" i="2"/>
  <c r="BK289" i="2"/>
  <c r="J279" i="2"/>
  <c r="J275" i="2"/>
  <c r="BK263" i="2"/>
  <c r="J248" i="2"/>
  <c r="J230" i="2"/>
  <c r="J149" i="2"/>
  <c r="BK304" i="7"/>
  <c r="J298" i="7"/>
  <c r="BK263" i="7"/>
  <c r="BK241" i="7"/>
  <c r="J252" i="6"/>
  <c r="BK238" i="6"/>
  <c r="BK223" i="6"/>
  <c r="BK218" i="6"/>
  <c r="BK203" i="6"/>
  <c r="J147" i="6"/>
  <c r="J292" i="5"/>
  <c r="BK277" i="5"/>
  <c r="BK267" i="5"/>
  <c r="J224" i="5"/>
  <c r="J232" i="3"/>
  <c r="BK294" i="2"/>
  <c r="J268" i="2"/>
  <c r="J253" i="2"/>
  <c r="BK139" i="2"/>
  <c r="BK272" i="7"/>
  <c r="J246" i="7"/>
  <c r="J241" i="7"/>
  <c r="BK223" i="7"/>
  <c r="J302" i="5"/>
  <c r="BK191" i="5"/>
  <c r="J147" i="5"/>
  <c r="J139" i="5"/>
  <c r="BK204" i="4"/>
  <c r="BK193" i="4"/>
  <c r="J188" i="4"/>
  <c r="J161" i="4"/>
  <c r="J155" i="4"/>
  <c r="BK139" i="4"/>
  <c r="BK134" i="4"/>
  <c r="J262" i="3"/>
  <c r="J251" i="3"/>
  <c r="BK183" i="3"/>
  <c r="J189" i="2"/>
  <c r="J176" i="2"/>
  <c r="BK173" i="2"/>
  <c r="BK218" i="7"/>
  <c r="J194" i="7"/>
  <c r="BK189" i="7"/>
  <c r="J165" i="7"/>
  <c r="J150" i="7"/>
  <c r="J140" i="7"/>
  <c r="J245" i="6"/>
  <c r="BK235" i="6"/>
  <c r="BK213" i="6"/>
  <c r="BK209" i="6"/>
  <c r="J180" i="6"/>
  <c r="J346" i="5"/>
  <c r="J333" i="5"/>
  <c r="BK239" i="5"/>
  <c r="J196" i="5"/>
  <c r="J229" i="4"/>
  <c r="BK218" i="4"/>
  <c r="J214" i="4"/>
  <c r="J199" i="4"/>
  <c r="BK262" i="3"/>
  <c r="J164" i="3"/>
  <c r="BK150" i="3"/>
  <c r="BK145" i="3"/>
  <c r="J273" i="2"/>
  <c r="J242" i="2"/>
  <c r="BK204" i="2"/>
  <c r="BK144" i="2"/>
  <c r="BK336" i="7"/>
  <c r="J336" i="7"/>
  <c r="BK331" i="7"/>
  <c r="BK323" i="7"/>
  <c r="J316" i="7"/>
  <c r="J312" i="7"/>
  <c r="J306" i="7"/>
  <c r="J304" i="7"/>
  <c r="BK293" i="7"/>
  <c r="BK288" i="7"/>
  <c r="J278" i="7"/>
  <c r="J235" i="7"/>
  <c r="J229" i="7"/>
  <c r="BK213" i="7"/>
  <c r="BK200" i="7"/>
  <c r="BK194" i="7"/>
  <c r="J189" i="7"/>
  <c r="BK182" i="7"/>
  <c r="BK330" i="5"/>
  <c r="BK322" i="5"/>
  <c r="BK316" i="5"/>
  <c r="J299" i="5"/>
  <c r="BK297" i="5"/>
  <c r="J262" i="5"/>
  <c r="J254" i="5"/>
  <c r="BK234" i="5"/>
  <c r="J215" i="5"/>
  <c r="J212" i="5"/>
  <c r="J171" i="5"/>
  <c r="J152" i="5"/>
  <c r="J218" i="4"/>
  <c r="J185" i="4"/>
  <c r="BK161" i="4"/>
  <c r="J150" i="4"/>
  <c r="J259" i="3"/>
  <c r="J237" i="3"/>
  <c r="J211" i="3"/>
  <c r="J198" i="3"/>
  <c r="J183" i="3"/>
  <c r="BK173" i="3"/>
  <c r="BK161" i="3"/>
  <c r="J145" i="3"/>
  <c r="J134" i="3"/>
  <c r="BK308" i="2"/>
  <c r="BK304" i="2"/>
  <c r="BK300" i="2"/>
  <c r="J294" i="2"/>
  <c r="J258" i="2"/>
  <c r="J236" i="2"/>
  <c r="BK230" i="2"/>
  <c r="J214" i="2"/>
  <c r="BK167" i="2"/>
  <c r="BK265" i="6"/>
  <c r="BK252" i="6"/>
  <c r="BK134" i="6"/>
  <c r="J158" i="5"/>
  <c r="J234" i="4"/>
  <c r="BK221" i="4"/>
  <c r="J267" i="3"/>
  <c r="BK203" i="3"/>
  <c r="J178" i="3"/>
  <c r="BK275" i="2"/>
  <c r="J144" i="2"/>
  <c r="J139" i="2"/>
  <c r="J134" i="2"/>
  <c r="BK298" i="7"/>
  <c r="J288" i="7"/>
  <c r="J272" i="7"/>
  <c r="BK257" i="7"/>
  <c r="BK251" i="7"/>
  <c r="J218" i="7"/>
  <c r="BK207" i="7"/>
  <c r="J172" i="7"/>
  <c r="BK165" i="7"/>
  <c r="J341" i="5"/>
  <c r="J297" i="5"/>
  <c r="BK258" i="5"/>
  <c r="BK234" i="4"/>
  <c r="BK247" i="3"/>
  <c r="BK198" i="3"/>
  <c r="J173" i="3"/>
  <c r="BK155" i="3"/>
  <c r="BK279" i="2"/>
  <c r="J209" i="2"/>
  <c r="BK176" i="2"/>
  <c r="T133" i="2" l="1"/>
  <c r="T288" i="2"/>
  <c r="R315" i="2"/>
  <c r="P167" i="3"/>
  <c r="BK133" i="4"/>
  <c r="P144" i="4"/>
  <c r="P164" i="4"/>
  <c r="BK217" i="4"/>
  <c r="P170" i="5"/>
  <c r="T208" i="5"/>
  <c r="P337" i="5"/>
  <c r="T133" i="6"/>
  <c r="T132" i="6" s="1"/>
  <c r="BK232" i="6"/>
  <c r="J232" i="6"/>
  <c r="J104" i="6"/>
  <c r="BK319" i="7"/>
  <c r="J319" i="7" s="1"/>
  <c r="J107" i="7" s="1"/>
  <c r="BK167" i="3"/>
  <c r="J167" i="3" s="1"/>
  <c r="J103" i="3" s="1"/>
  <c r="P198" i="4"/>
  <c r="P225" i="4"/>
  <c r="R218" i="5"/>
  <c r="BK165" i="6"/>
  <c r="J165" i="6"/>
  <c r="J101" i="6"/>
  <c r="T202" i="6"/>
  <c r="T248" i="6"/>
  <c r="P133" i="2"/>
  <c r="R172" i="2"/>
  <c r="BK307" i="2"/>
  <c r="J307" i="2" s="1"/>
  <c r="J107" i="2" s="1"/>
  <c r="P144" i="3"/>
  <c r="P132" i="3" s="1"/>
  <c r="T160" i="3"/>
  <c r="R258" i="3"/>
  <c r="BK164" i="4"/>
  <c r="J164" i="4"/>
  <c r="J103" i="4" s="1"/>
  <c r="T217" i="4"/>
  <c r="P133" i="5"/>
  <c r="BK159" i="7"/>
  <c r="J159" i="7" s="1"/>
  <c r="J103" i="7" s="1"/>
  <c r="P319" i="7"/>
  <c r="T319" i="7"/>
  <c r="BK154" i="2"/>
  <c r="J154" i="2" s="1"/>
  <c r="J101" i="2" s="1"/>
  <c r="T172" i="2"/>
  <c r="P315" i="2"/>
  <c r="P202" i="6"/>
  <c r="T232" i="6"/>
  <c r="BK327" i="7"/>
  <c r="J327" i="7" s="1"/>
  <c r="J108" i="7" s="1"/>
  <c r="BK183" i="2"/>
  <c r="J183" i="2"/>
  <c r="J103" i="2" s="1"/>
  <c r="BK315" i="2"/>
  <c r="J315" i="2"/>
  <c r="J108" i="2"/>
  <c r="BK144" i="3"/>
  <c r="J144" i="3" s="1"/>
  <c r="J101" i="3" s="1"/>
  <c r="T231" i="3"/>
  <c r="T132" i="3" s="1"/>
  <c r="BK258" i="3"/>
  <c r="J258" i="3" s="1"/>
  <c r="J108" i="3" s="1"/>
  <c r="BK144" i="4"/>
  <c r="J144" i="4" s="1"/>
  <c r="J101" i="4" s="1"/>
  <c r="BK198" i="4"/>
  <c r="J198" i="4"/>
  <c r="J104" i="4" s="1"/>
  <c r="BK225" i="4"/>
  <c r="J225" i="4"/>
  <c r="J108" i="4"/>
  <c r="R133" i="5"/>
  <c r="BK208" i="5"/>
  <c r="J208" i="5"/>
  <c r="J102" i="5"/>
  <c r="R310" i="5"/>
  <c r="BK337" i="5"/>
  <c r="J337" i="5"/>
  <c r="J108" i="5"/>
  <c r="R170" i="5"/>
  <c r="P310" i="5"/>
  <c r="R337" i="5"/>
  <c r="R165" i="6"/>
  <c r="P232" i="6"/>
  <c r="BK256" i="6"/>
  <c r="J256" i="6"/>
  <c r="J108" i="6"/>
  <c r="T154" i="2"/>
  <c r="R288" i="2"/>
  <c r="R307" i="2"/>
  <c r="R306" i="2"/>
  <c r="BK133" i="3"/>
  <c r="R133" i="3"/>
  <c r="BK160" i="3"/>
  <c r="J160" i="3"/>
  <c r="J102" i="3" s="1"/>
  <c r="P231" i="3"/>
  <c r="R250" i="3"/>
  <c r="R164" i="4"/>
  <c r="P218" i="5"/>
  <c r="T329" i="5"/>
  <c r="R133" i="6"/>
  <c r="R202" i="6"/>
  <c r="T212" i="6"/>
  <c r="P248" i="6"/>
  <c r="R248" i="6"/>
  <c r="P288" i="2"/>
  <c r="P258" i="3"/>
  <c r="T133" i="4"/>
  <c r="T164" i="4"/>
  <c r="R225" i="4"/>
  <c r="R216" i="4" s="1"/>
  <c r="BK329" i="5"/>
  <c r="P133" i="6"/>
  <c r="BK212" i="6"/>
  <c r="J212" i="6"/>
  <c r="J103" i="6" s="1"/>
  <c r="R256" i="6"/>
  <c r="R133" i="2"/>
  <c r="BK288" i="2"/>
  <c r="J288" i="2" s="1"/>
  <c r="J104" i="2" s="1"/>
  <c r="R167" i="3"/>
  <c r="T170" i="5"/>
  <c r="T132" i="5" s="1"/>
  <c r="T310" i="5"/>
  <c r="T337" i="5"/>
  <c r="P327" i="7"/>
  <c r="R183" i="2"/>
  <c r="P307" i="2"/>
  <c r="P306" i="2" s="1"/>
  <c r="R144" i="3"/>
  <c r="R231" i="3"/>
  <c r="P250" i="3"/>
  <c r="P249" i="3" s="1"/>
  <c r="T198" i="4"/>
  <c r="P139" i="7"/>
  <c r="P132" i="7" s="1"/>
  <c r="T159" i="7"/>
  <c r="R303" i="7"/>
  <c r="R327" i="7"/>
  <c r="R318" i="7" s="1"/>
  <c r="BK133" i="2"/>
  <c r="BK172" i="2"/>
  <c r="J172" i="2"/>
  <c r="J102" i="2" s="1"/>
  <c r="R160" i="3"/>
  <c r="T225" i="4"/>
  <c r="BK133" i="5"/>
  <c r="J133" i="5" s="1"/>
  <c r="J100" i="5" s="1"/>
  <c r="P208" i="5"/>
  <c r="T165" i="6"/>
  <c r="R212" i="6"/>
  <c r="BK248" i="6"/>
  <c r="P256" i="6"/>
  <c r="R139" i="7"/>
  <c r="R132" i="7" s="1"/>
  <c r="T139" i="7"/>
  <c r="P183" i="2"/>
  <c r="T315" i="2"/>
  <c r="P133" i="3"/>
  <c r="P160" i="3"/>
  <c r="P133" i="4"/>
  <c r="R144" i="4"/>
  <c r="T218" i="5"/>
  <c r="R329" i="5"/>
  <c r="R328" i="5"/>
  <c r="BK139" i="7"/>
  <c r="J139" i="7" s="1"/>
  <c r="J101" i="7" s="1"/>
  <c r="R159" i="7"/>
  <c r="BK303" i="7"/>
  <c r="J303" i="7" s="1"/>
  <c r="J104" i="7" s="1"/>
  <c r="T303" i="7"/>
  <c r="T132" i="7" s="1"/>
  <c r="T327" i="7"/>
  <c r="P154" i="2"/>
  <c r="T167" i="3"/>
  <c r="T250" i="3"/>
  <c r="R198" i="4"/>
  <c r="R217" i="4"/>
  <c r="BK170" i="5"/>
  <c r="J170" i="5"/>
  <c r="J101" i="5" s="1"/>
  <c r="BK133" i="6"/>
  <c r="BK202" i="6"/>
  <c r="J202" i="6"/>
  <c r="J102" i="6" s="1"/>
  <c r="R232" i="6"/>
  <c r="T256" i="6"/>
  <c r="R154" i="2"/>
  <c r="P172" i="2"/>
  <c r="T144" i="3"/>
  <c r="BK231" i="3"/>
  <c r="J231" i="3"/>
  <c r="J104" i="3" s="1"/>
  <c r="BK250" i="3"/>
  <c r="R133" i="4"/>
  <c r="R132" i="4"/>
  <c r="R131" i="4" s="1"/>
  <c r="T144" i="4"/>
  <c r="P217" i="4"/>
  <c r="P216" i="4"/>
  <c r="T133" i="5"/>
  <c r="R208" i="5"/>
  <c r="BK310" i="5"/>
  <c r="J310" i="5" s="1"/>
  <c r="J104" i="5" s="1"/>
  <c r="P329" i="5"/>
  <c r="P328" i="5"/>
  <c r="P159" i="7"/>
  <c r="P303" i="7"/>
  <c r="T183" i="2"/>
  <c r="T307" i="2"/>
  <c r="T306" i="2" s="1"/>
  <c r="T133" i="3"/>
  <c r="T258" i="3"/>
  <c r="BK218" i="5"/>
  <c r="J218" i="5" s="1"/>
  <c r="J103" i="5" s="1"/>
  <c r="P165" i="6"/>
  <c r="P212" i="6"/>
  <c r="BE179" i="2"/>
  <c r="BE230" i="2"/>
  <c r="BE242" i="2"/>
  <c r="BE161" i="3"/>
  <c r="BE178" i="3"/>
  <c r="BE207" i="4"/>
  <c r="BE229" i="4"/>
  <c r="BE212" i="5"/>
  <c r="BE262" i="5"/>
  <c r="BE272" i="5"/>
  <c r="BE287" i="5"/>
  <c r="BE322" i="5"/>
  <c r="BE338" i="5"/>
  <c r="BE346" i="5"/>
  <c r="J91" i="6"/>
  <c r="BE180" i="6"/>
  <c r="BE218" i="6"/>
  <c r="BE245" i="6"/>
  <c r="J91" i="7"/>
  <c r="J127" i="7"/>
  <c r="BE177" i="7"/>
  <c r="BE189" i="7"/>
  <c r="BE200" i="7"/>
  <c r="BE205" i="7"/>
  <c r="BE293" i="7"/>
  <c r="J125" i="2"/>
  <c r="BE304" i="2"/>
  <c r="BE168" i="3"/>
  <c r="BE188" i="3"/>
  <c r="BE216" i="3"/>
  <c r="BE204" i="4"/>
  <c r="BE214" i="4"/>
  <c r="BE313" i="5"/>
  <c r="J93" i="6"/>
  <c r="BE159" i="6"/>
  <c r="BE260" i="6"/>
  <c r="BE265" i="6"/>
  <c r="BE253" i="2"/>
  <c r="BK303" i="2"/>
  <c r="J303" i="2" s="1"/>
  <c r="J105" i="2" s="1"/>
  <c r="BK323" i="2"/>
  <c r="J323" i="2" s="1"/>
  <c r="J109" i="2" s="1"/>
  <c r="F94" i="3"/>
  <c r="BE139" i="3"/>
  <c r="BE206" i="3"/>
  <c r="BE243" i="3"/>
  <c r="E119" i="4"/>
  <c r="BE180" i="4"/>
  <c r="BE188" i="4"/>
  <c r="BK213" i="4"/>
  <c r="J213" i="4"/>
  <c r="J105" i="4"/>
  <c r="F94" i="5"/>
  <c r="BE134" i="5"/>
  <c r="BE139" i="5"/>
  <c r="BE224" i="5"/>
  <c r="BE229" i="5"/>
  <c r="BE277" i="5"/>
  <c r="BE326" i="5"/>
  <c r="BE263" i="7"/>
  <c r="BE306" i="7"/>
  <c r="BE309" i="7"/>
  <c r="BE312" i="7"/>
  <c r="BE320" i="7"/>
  <c r="BE328" i="7"/>
  <c r="BE201" i="4"/>
  <c r="BE221" i="4"/>
  <c r="BE219" i="5"/>
  <c r="BE330" i="5"/>
  <c r="BE341" i="5"/>
  <c r="BE186" i="6"/>
  <c r="BE228" i="6"/>
  <c r="BE134" i="7"/>
  <c r="BE140" i="7"/>
  <c r="BE167" i="7"/>
  <c r="BE172" i="7"/>
  <c r="BE223" i="7"/>
  <c r="BE316" i="2"/>
  <c r="BE319" i="2"/>
  <c r="BE193" i="3"/>
  <c r="BE262" i="3"/>
  <c r="BE267" i="3"/>
  <c r="BE210" i="4"/>
  <c r="BK160" i="4"/>
  <c r="J160" i="4"/>
  <c r="J102" i="4" s="1"/>
  <c r="J127" i="5"/>
  <c r="BE229" i="7"/>
  <c r="BE288" i="7"/>
  <c r="BE144" i="2"/>
  <c r="BE184" i="2"/>
  <c r="BE258" i="2"/>
  <c r="BE279" i="2"/>
  <c r="J91" i="3"/>
  <c r="J127" i="3"/>
  <c r="BE145" i="3"/>
  <c r="BE237" i="3"/>
  <c r="BE134" i="4"/>
  <c r="BE161" i="4"/>
  <c r="BE166" i="6"/>
  <c r="BE206" i="6"/>
  <c r="BE233" i="6"/>
  <c r="BE257" i="6"/>
  <c r="BE246" i="7"/>
  <c r="BE298" i="7"/>
  <c r="BK315" i="7"/>
  <c r="J315" i="7" s="1"/>
  <c r="J105" i="7" s="1"/>
  <c r="F128" i="2"/>
  <c r="BE139" i="2"/>
  <c r="BE194" i="2"/>
  <c r="BE199" i="2"/>
  <c r="BE209" i="2"/>
  <c r="BE220" i="2"/>
  <c r="BE225" i="2"/>
  <c r="BE236" i="2"/>
  <c r="J125" i="4"/>
  <c r="BE139" i="4"/>
  <c r="BE155" i="4"/>
  <c r="BE185" i="4"/>
  <c r="BE193" i="4"/>
  <c r="J125" i="5"/>
  <c r="BE245" i="5"/>
  <c r="BE267" i="5"/>
  <c r="BE311" i="5"/>
  <c r="BK325" i="5"/>
  <c r="J325" i="5"/>
  <c r="J105" i="5"/>
  <c r="E119" i="6"/>
  <c r="BE153" i="6"/>
  <c r="BK264" i="6"/>
  <c r="J264" i="6"/>
  <c r="J109" i="6"/>
  <c r="E85" i="7"/>
  <c r="F94" i="7"/>
  <c r="BE150" i="7"/>
  <c r="BE283" i="2"/>
  <c r="BE170" i="4"/>
  <c r="E85" i="5"/>
  <c r="BE147" i="5"/>
  <c r="BE185" i="5"/>
  <c r="BE302" i="5"/>
  <c r="BK345" i="5"/>
  <c r="J345" i="5"/>
  <c r="J109" i="5"/>
  <c r="BE197" i="6"/>
  <c r="BE203" i="6"/>
  <c r="BE238" i="6"/>
  <c r="BE241" i="6"/>
  <c r="BK244" i="6"/>
  <c r="J244" i="6" s="1"/>
  <c r="J105" i="6" s="1"/>
  <c r="BE160" i="7"/>
  <c r="BE165" i="7"/>
  <c r="BE241" i="7"/>
  <c r="BE275" i="2"/>
  <c r="BE291" i="2"/>
  <c r="BE173" i="3"/>
  <c r="BE198" i="3"/>
  <c r="BE232" i="3"/>
  <c r="BE234" i="3"/>
  <c r="BK266" i="3"/>
  <c r="J266" i="3" s="1"/>
  <c r="J109" i="3" s="1"/>
  <c r="J93" i="4"/>
  <c r="F128" i="4"/>
  <c r="BE199" i="4"/>
  <c r="BE203" i="5"/>
  <c r="BE234" i="5"/>
  <c r="BE254" i="5"/>
  <c r="F128" i="6"/>
  <c r="BE139" i="6"/>
  <c r="BE156" i="7"/>
  <c r="BE213" i="7"/>
  <c r="BE218" i="7"/>
  <c r="E85" i="2"/>
  <c r="J127" i="2"/>
  <c r="BE167" i="2"/>
  <c r="BE263" i="2"/>
  <c r="BE268" i="2"/>
  <c r="BE308" i="2"/>
  <c r="BE134" i="3"/>
  <c r="BE221" i="3"/>
  <c r="BE240" i="3"/>
  <c r="BE165" i="4"/>
  <c r="BK233" i="4"/>
  <c r="J233" i="4" s="1"/>
  <c r="J109" i="4" s="1"/>
  <c r="BE152" i="5"/>
  <c r="BE177" i="5"/>
  <c r="BE239" i="5"/>
  <c r="BE331" i="7"/>
  <c r="BE336" i="7"/>
  <c r="BE294" i="2"/>
  <c r="BE145" i="4"/>
  <c r="BE234" i="4"/>
  <c r="BE158" i="5"/>
  <c r="BE209" i="5"/>
  <c r="BE250" i="5"/>
  <c r="BE297" i="5"/>
  <c r="BE299" i="5"/>
  <c r="BE316" i="5"/>
  <c r="BE172" i="6"/>
  <c r="BE207" i="7"/>
  <c r="BK155" i="7"/>
  <c r="J155" i="7" s="1"/>
  <c r="J102" i="7" s="1"/>
  <c r="BK335" i="7"/>
  <c r="J335" i="7"/>
  <c r="J109" i="7" s="1"/>
  <c r="BE162" i="2"/>
  <c r="BE189" i="2"/>
  <c r="BE248" i="2"/>
  <c r="BE273" i="2"/>
  <c r="BE297" i="2"/>
  <c r="BE311" i="2"/>
  <c r="BE150" i="3"/>
  <c r="BE164" i="3"/>
  <c r="BE183" i="3"/>
  <c r="BE203" i="3"/>
  <c r="BE211" i="3"/>
  <c r="BE247" i="3"/>
  <c r="BE164" i="5"/>
  <c r="BE171" i="5"/>
  <c r="BE215" i="5"/>
  <c r="BE292" i="5"/>
  <c r="BE319" i="5"/>
  <c r="BE134" i="6"/>
  <c r="BE147" i="6"/>
  <c r="BK133" i="7"/>
  <c r="J133" i="7"/>
  <c r="J100" i="7"/>
  <c r="BE175" i="4"/>
  <c r="BE191" i="5"/>
  <c r="BE191" i="6"/>
  <c r="BE223" i="6"/>
  <c r="BE235" i="6"/>
  <c r="BE182" i="7"/>
  <c r="BE194" i="7"/>
  <c r="BE149" i="2"/>
  <c r="BE155" i="2"/>
  <c r="BE173" i="2"/>
  <c r="BE300" i="2"/>
  <c r="BE155" i="3"/>
  <c r="BE226" i="3"/>
  <c r="BE254" i="3"/>
  <c r="BE150" i="4"/>
  <c r="BE218" i="4"/>
  <c r="BE226" i="4"/>
  <c r="BE196" i="5"/>
  <c r="BE282" i="5"/>
  <c r="BE305" i="5"/>
  <c r="BE333" i="5"/>
  <c r="BE213" i="6"/>
  <c r="BE252" i="6"/>
  <c r="BE316" i="7"/>
  <c r="BE323" i="7"/>
  <c r="BE134" i="2"/>
  <c r="BE176" i="2"/>
  <c r="BE204" i="2"/>
  <c r="BE214" i="2"/>
  <c r="BE289" i="2"/>
  <c r="BE324" i="2"/>
  <c r="E85" i="3"/>
  <c r="BE251" i="3"/>
  <c r="BE259" i="3"/>
  <c r="BK246" i="3"/>
  <c r="J246" i="3"/>
  <c r="J105" i="3"/>
  <c r="BE258" i="5"/>
  <c r="BE209" i="6"/>
  <c r="BE249" i="6"/>
  <c r="BE145" i="7"/>
  <c r="BE235" i="7"/>
  <c r="BE251" i="7"/>
  <c r="BE257" i="7"/>
  <c r="BE272" i="7"/>
  <c r="BE278" i="7"/>
  <c r="BE283" i="7"/>
  <c r="BE304" i="7"/>
  <c r="F37" i="2"/>
  <c r="BB96" i="1" s="1"/>
  <c r="F39" i="2"/>
  <c r="BD96" i="1"/>
  <c r="F38" i="3"/>
  <c r="BC97" i="1" s="1"/>
  <c r="F36" i="7"/>
  <c r="BA103" i="1"/>
  <c r="F39" i="5"/>
  <c r="BD100" i="1" s="1"/>
  <c r="BD99" i="1" s="1"/>
  <c r="F36" i="5"/>
  <c r="BA100" i="1"/>
  <c r="BA99" i="1" s="1"/>
  <c r="AW99" i="1" s="1"/>
  <c r="F36" i="6"/>
  <c r="BA102" i="1"/>
  <c r="F38" i="7"/>
  <c r="BC103" i="1"/>
  <c r="F37" i="3"/>
  <c r="BB97" i="1"/>
  <c r="F37" i="7"/>
  <c r="BB103" i="1"/>
  <c r="F39" i="7"/>
  <c r="BD103" i="1"/>
  <c r="J36" i="3"/>
  <c r="AW97" i="1" s="1"/>
  <c r="F36" i="4"/>
  <c r="BA98" i="1"/>
  <c r="F39" i="6"/>
  <c r="BD102" i="1" s="1"/>
  <c r="F37" i="6"/>
  <c r="BB102" i="1"/>
  <c r="J36" i="2"/>
  <c r="AW96" i="1" s="1"/>
  <c r="F39" i="3"/>
  <c r="BD97" i="1"/>
  <c r="F39" i="4"/>
  <c r="BD98" i="1" s="1"/>
  <c r="J36" i="6"/>
  <c r="AW102" i="1"/>
  <c r="F38" i="2"/>
  <c r="BC96" i="1" s="1"/>
  <c r="J36" i="4"/>
  <c r="AW98" i="1"/>
  <c r="F38" i="4"/>
  <c r="BC98" i="1" s="1"/>
  <c r="F37" i="5"/>
  <c r="BB100" i="1"/>
  <c r="BB99" i="1" s="1"/>
  <c r="AX99" i="1" s="1"/>
  <c r="AS94" i="1"/>
  <c r="F37" i="4"/>
  <c r="BB98" i="1" s="1"/>
  <c r="F38" i="6"/>
  <c r="BC102" i="1"/>
  <c r="F38" i="5"/>
  <c r="BC100" i="1" s="1"/>
  <c r="BC99" i="1" s="1"/>
  <c r="AY99" i="1" s="1"/>
  <c r="F36" i="3"/>
  <c r="BA97" i="1" s="1"/>
  <c r="F36" i="2"/>
  <c r="BA96" i="1"/>
  <c r="J36" i="5"/>
  <c r="AW100" i="1" s="1"/>
  <c r="J36" i="7"/>
  <c r="AW103" i="1"/>
  <c r="P131" i="3" l="1"/>
  <c r="AU97" i="1" s="1"/>
  <c r="R131" i="7"/>
  <c r="BK249" i="3"/>
  <c r="J249" i="3"/>
  <c r="J106" i="3" s="1"/>
  <c r="R132" i="2"/>
  <c r="R131" i="2"/>
  <c r="T328" i="5"/>
  <c r="T131" i="5" s="1"/>
  <c r="BK132" i="6"/>
  <c r="P132" i="6"/>
  <c r="R132" i="6"/>
  <c r="P132" i="5"/>
  <c r="P131" i="5" s="1"/>
  <c r="AU100" i="1" s="1"/>
  <c r="AU99" i="1" s="1"/>
  <c r="BK247" i="6"/>
  <c r="J247" i="6"/>
  <c r="J106" i="6" s="1"/>
  <c r="P247" i="6"/>
  <c r="BK132" i="2"/>
  <c r="J132" i="2"/>
  <c r="J99" i="2" s="1"/>
  <c r="T249" i="3"/>
  <c r="T131" i="3"/>
  <c r="T132" i="4"/>
  <c r="P318" i="7"/>
  <c r="P131" i="7"/>
  <c r="AU103" i="1"/>
  <c r="BK216" i="4"/>
  <c r="J216" i="4" s="1"/>
  <c r="J106" i="4" s="1"/>
  <c r="R247" i="6"/>
  <c r="T216" i="4"/>
  <c r="BK328" i="5"/>
  <c r="J328" i="5"/>
  <c r="J106" i="5"/>
  <c r="R249" i="3"/>
  <c r="P132" i="4"/>
  <c r="P131" i="4"/>
  <c r="AU98" i="1"/>
  <c r="T247" i="6"/>
  <c r="T131" i="6"/>
  <c r="BK132" i="4"/>
  <c r="J132" i="4"/>
  <c r="J99" i="4" s="1"/>
  <c r="BK132" i="3"/>
  <c r="J132" i="3"/>
  <c r="J99" i="3"/>
  <c r="T318" i="7"/>
  <c r="T131" i="7"/>
  <c r="P132" i="2"/>
  <c r="P131" i="2"/>
  <c r="AU96" i="1" s="1"/>
  <c r="T132" i="2"/>
  <c r="T131" i="2"/>
  <c r="R132" i="3"/>
  <c r="R131" i="3" s="1"/>
  <c r="R132" i="5"/>
  <c r="R131" i="5"/>
  <c r="J250" i="3"/>
  <c r="J107" i="3" s="1"/>
  <c r="J329" i="5"/>
  <c r="J107" i="5"/>
  <c r="J248" i="6"/>
  <c r="J107" i="6" s="1"/>
  <c r="BK318" i="7"/>
  <c r="J318" i="7"/>
  <c r="J106" i="7"/>
  <c r="J133" i="6"/>
  <c r="J100" i="6"/>
  <c r="BK132" i="5"/>
  <c r="BK131" i="5"/>
  <c r="J131" i="5" s="1"/>
  <c r="J32" i="5" s="1"/>
  <c r="AG100" i="1" s="1"/>
  <c r="AN100" i="1" s="1"/>
  <c r="BK306" i="2"/>
  <c r="J306" i="2"/>
  <c r="J106" i="2"/>
  <c r="J133" i="4"/>
  <c r="J100" i="4"/>
  <c r="J217" i="4"/>
  <c r="J107" i="4"/>
  <c r="J133" i="2"/>
  <c r="J100" i="2"/>
  <c r="J133" i="3"/>
  <c r="J100" i="3"/>
  <c r="BK132" i="7"/>
  <c r="J132" i="7"/>
  <c r="J99" i="7"/>
  <c r="J35" i="5"/>
  <c r="AV100" i="1" s="1"/>
  <c r="AT100" i="1" s="1"/>
  <c r="BC95" i="1"/>
  <c r="AY95" i="1"/>
  <c r="F35" i="7"/>
  <c r="AZ103" i="1"/>
  <c r="F35" i="6"/>
  <c r="AZ102" i="1"/>
  <c r="BA101" i="1"/>
  <c r="AW101" i="1"/>
  <c r="BB101" i="1"/>
  <c r="BB94" i="1" s="1"/>
  <c r="W31" i="1" s="1"/>
  <c r="AX101" i="1"/>
  <c r="BA95" i="1"/>
  <c r="AW95" i="1"/>
  <c r="BC101" i="1"/>
  <c r="AY101" i="1"/>
  <c r="BB95" i="1"/>
  <c r="F35" i="5"/>
  <c r="AZ100" i="1" s="1"/>
  <c r="AZ99" i="1" s="1"/>
  <c r="AV99" i="1" s="1"/>
  <c r="AT99" i="1" s="1"/>
  <c r="BD95" i="1"/>
  <c r="F35" i="4"/>
  <c r="AZ98" i="1"/>
  <c r="J35" i="6"/>
  <c r="AV102" i="1" s="1"/>
  <c r="AT102" i="1" s="1"/>
  <c r="BD101" i="1"/>
  <c r="J35" i="2"/>
  <c r="AV96" i="1" s="1"/>
  <c r="AT96" i="1" s="1"/>
  <c r="F35" i="3"/>
  <c r="AZ97" i="1"/>
  <c r="F35" i="2"/>
  <c r="AZ96" i="1"/>
  <c r="J35" i="3"/>
  <c r="AV97" i="1"/>
  <c r="AT97" i="1" s="1"/>
  <c r="J35" i="7"/>
  <c r="AV103" i="1"/>
  <c r="AT103" i="1"/>
  <c r="J35" i="4"/>
  <c r="AV98" i="1"/>
  <c r="AT98" i="1"/>
  <c r="T131" i="4" l="1"/>
  <c r="R131" i="6"/>
  <c r="BK131" i="6"/>
  <c r="J131" i="6"/>
  <c r="J32" i="6" s="1"/>
  <c r="AG102" i="1" s="1"/>
  <c r="AN102" i="1" s="1"/>
  <c r="P131" i="6"/>
  <c r="AU102" i="1"/>
  <c r="J41" i="5"/>
  <c r="J132" i="5"/>
  <c r="J99" i="5" s="1"/>
  <c r="J132" i="6"/>
  <c r="J99" i="6"/>
  <c r="BK131" i="3"/>
  <c r="J131" i="3" s="1"/>
  <c r="J32" i="3" s="1"/>
  <c r="AG97" i="1" s="1"/>
  <c r="AN97" i="1" s="1"/>
  <c r="BK131" i="2"/>
  <c r="J131" i="2"/>
  <c r="J32" i="2" s="1"/>
  <c r="AG96" i="1" s="1"/>
  <c r="AN96" i="1" s="1"/>
  <c r="BK131" i="4"/>
  <c r="J131" i="4" s="1"/>
  <c r="J32" i="4" s="1"/>
  <c r="AG98" i="1" s="1"/>
  <c r="AN98" i="1" s="1"/>
  <c r="BK131" i="7"/>
  <c r="J131" i="7"/>
  <c r="J98" i="5"/>
  <c r="BD94" i="1"/>
  <c r="W33" i="1"/>
  <c r="AZ101" i="1"/>
  <c r="AV101" i="1"/>
  <c r="AT101" i="1"/>
  <c r="AZ95" i="1"/>
  <c r="AZ94" i="1" s="1"/>
  <c r="AV94" i="1" s="1"/>
  <c r="AK29" i="1" s="1"/>
  <c r="BA94" i="1"/>
  <c r="AW94" i="1" s="1"/>
  <c r="AK30" i="1" s="1"/>
  <c r="AX94" i="1"/>
  <c r="J32" i="7"/>
  <c r="AG103" i="1" s="1"/>
  <c r="AN103" i="1" s="1"/>
  <c r="AU101" i="1"/>
  <c r="AU95" i="1"/>
  <c r="AU94" i="1" s="1"/>
  <c r="AX95" i="1"/>
  <c r="BC94" i="1"/>
  <c r="W32" i="1"/>
  <c r="AG99" i="1"/>
  <c r="AN99" i="1"/>
  <c r="J98" i="4" l="1"/>
  <c r="J98" i="3"/>
  <c r="J98" i="6"/>
  <c r="J98" i="2"/>
  <c r="J41" i="4"/>
  <c r="J98" i="7"/>
  <c r="J41" i="7"/>
  <c r="J41" i="3"/>
  <c r="J41" i="6"/>
  <c r="J41" i="2"/>
  <c r="W29" i="1"/>
  <c r="W30" i="1"/>
  <c r="AG95" i="1"/>
  <c r="AY94" i="1"/>
  <c r="AV95" i="1"/>
  <c r="AT95" i="1"/>
  <c r="AT94" i="1"/>
  <c r="AG101" i="1"/>
  <c r="AN101" i="1"/>
  <c r="AN95" i="1" l="1"/>
  <c r="AG94" i="1"/>
  <c r="AK26" i="1"/>
  <c r="AK35" i="1"/>
  <c r="AN94" i="1" l="1"/>
</calcChain>
</file>

<file path=xl/sharedStrings.xml><?xml version="1.0" encoding="utf-8"?>
<sst xmlns="http://schemas.openxmlformats.org/spreadsheetml/2006/main" count="10193" uniqueCount="760">
  <si>
    <t>Export Komplet</t>
  </si>
  <si>
    <t/>
  </si>
  <si>
    <t>2.0</t>
  </si>
  <si>
    <t>ZAMOK</t>
  </si>
  <si>
    <t>False</t>
  </si>
  <si>
    <t>{2d703e6a-446d-4096-ae88-047ff0f77427}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</si>
  <si>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</si>
  <si>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</si>
  <si>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</si>
  <si>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</si>
  <si>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</si>
  <si>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</si>
  <si>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</si>
  <si>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</si>
  <si>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25052_COMPLET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</si>
  <si>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</si>
  <si>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</si>
  <si>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25052_ŠKOLNÍ, VODNÍ, JANDEČKOVA</t>
  </si>
  <si>
    <t>KSO:</t>
  </si>
  <si>
    <t>CC-CZ:</t>
  </si>
  <si>
    <t>Místo:</t>
  </si>
  <si>
    <t>Litvínov</t>
  </si>
  <si>
    <t>Datum:</t>
  </si>
  <si>
    <t>27. 3. 2026</t>
  </si>
  <si>
    <t>Zadavatel:</t>
  </si>
  <si>
    <t>IČ:</t>
  </si>
  <si>
    <t>00266027</t>
  </si>
  <si>
    <t>Město Litvínov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</si>
  <si>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</si>
  <si>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</si>
  <si>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</si>
  <si>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</si>
  <si>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</si>
  <si>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</si>
  <si>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</si>
  <si>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28738217</t>
  </si>
  <si>
    <t>MESSOR s.r.o.</t>
  </si>
  <si>
    <t>CZ28738217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</si>
  <si>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</si>
  <si>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</si>
  <si>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</si>
  <si>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</si>
  <si>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</si>
  <si>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</si>
  <si>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</si>
  <si>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</si>
  <si>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</si>
  <si>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</si>
  <si>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</si>
  <si>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</si>
  <si>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</si>
  <si>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</si>
  <si>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</si>
  <si>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</si>
  <si>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</si>
  <si>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</si>
  <si>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</si>
  <si>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</si>
  <si>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</si>
  <si>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</si>
  <si>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</si>
  <si>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</si>
  <si>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</si>
  <si>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</si>
  <si>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</si>
  <si>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</si>
  <si>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</si>
  <si>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</si>
  <si>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</si>
  <si>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</si>
  <si>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</si>
  <si>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</si>
  <si>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</si>
  <si>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</si>
  <si>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</si>
  <si>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</si>
  <si>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</si>
  <si>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</si>
  <si>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</si>
  <si>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</si>
  <si>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</si>
  <si>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</si>
  <si>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</si>
  <si>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25052A</t>
  </si>
  <si>
    <t>Obnova povrchu komunikace ul. Školní, Litvínov</t>
  </si>
  <si>
    <t>STA</t>
  </si>
  <si>
    <t>1</t>
  </si>
  <si>
    <t>{5c89d2cf-fb88-44b7-a848-d89f3e251623}</t>
  </si>
  <si>
    <t>2</t>
  </si>
  <si>
    <t>/</t>
  </si>
  <si>
    <t>Etapa 1</t>
  </si>
  <si>
    <t>Komunikace</t>
  </si>
  <si>
    <t>Soupis</t>
  </si>
  <si>
    <t>{8bb73c5d-de6f-4dd3-be9d-a4d35f70da16}</t>
  </si>
  <si>
    <t>Etapa 2a</t>
  </si>
  <si>
    <t>Parkoviště - veřejná část</t>
  </si>
  <si>
    <t>{b2f6f01c-294e-4866-9a37-6241016acb97}</t>
  </si>
  <si>
    <t>Etapa 2b</t>
  </si>
  <si>
    <t>Parkoviště - soukromá část</t>
  </si>
  <si>
    <t>{edfa055d-99d5-4102-a830-4218d3d6a44f}</t>
  </si>
  <si>
    <t>25052B</t>
  </si>
  <si>
    <t>Obnova povrchu komunikace ul. Vodní, Litvínov</t>
  </si>
  <si>
    <t>{1a4b69af-48aa-4d06-8591-3f50eee9fcbf}</t>
  </si>
  <si>
    <t>SO.01</t>
  </si>
  <si>
    <t>{c024db18-4af1-4884-b030-c624ea29aedb}</t>
  </si>
  <si>
    <t>25052C</t>
  </si>
  <si>
    <t>Obnova povrchu komunikace ul. Jandečkova, Litvínov</t>
  </si>
  <si>
    <t>{6f63167a-c675-48dd-9a2f-bde592424edf}</t>
  </si>
  <si>
    <t>{ed07a28c-82f5-4eb5-9245-698ca03c223a}</t>
  </si>
  <si>
    <t>Etapa 2</t>
  </si>
  <si>
    <t>Křižovatka</t>
  </si>
  <si>
    <t>{f27d07d1-ec4e-4ca8-989b-767d7717b92c}</t>
  </si>
  <si>
    <t>KRYCÍ LIST SOUPISU PRACÍ</t>
  </si>
  <si>
    <t>Objekt:</t>
  </si>
  <si>
    <t>25052A - Obnova povrchu komunikace ul. Školní, Litvínov</t>
  </si>
  <si>
    <t>Soupis:</t>
  </si>
  <si>
    <t>Etapa 1 - Komunikace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</si>
  <si>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</si>
  <si>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</si>
  <si>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</si>
  <si>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</si>
  <si>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</si>
  <si>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</si>
  <si>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</si>
  <si>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</si>
  <si>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</si>
  <si>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</si>
  <si>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</si>
  <si>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</si>
  <si>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</si>
  <si>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</si>
  <si>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</si>
  <si>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</si>
  <si>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</si>
  <si>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</si>
  <si>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</si>
  <si>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</si>
  <si>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</si>
  <si>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</si>
  <si>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</si>
  <si>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</si>
  <si>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</si>
  <si>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</si>
  <si>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</si>
  <si>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</si>
  <si>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</si>
  <si>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</si>
  <si>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</si>
  <si>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</si>
  <si>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</si>
  <si>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</si>
  <si>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113154533</t>
  </si>
  <si>
    <t>Frézování živičného krytu tl 50 mm pruh š do 1 m pl přes 500 do 2000 m2</t>
  </si>
  <si>
    <t>m2</t>
  </si>
  <si>
    <t>CS ÚRS 2025 02</t>
  </si>
  <si>
    <t>4</t>
  </si>
  <si>
    <t>-552208804</t>
  </si>
  <si>
    <t>PP</t>
  </si>
  <si>
    <t>Frézování živičného podkladu nebo krytu s naložením hmot na dopravní prostředek plochy přes 500 do 2 000 m2 pruhu šířky do 1 m, tloušťky vrstvy 50 mm</t>
  </si>
  <si>
    <t>VV</t>
  </si>
  <si>
    <t>Výkres C.4.b</t>
  </si>
  <si>
    <t>1460+87+89</t>
  </si>
  <si>
    <t>Součet</t>
  </si>
  <si>
    <t>113155516</t>
  </si>
  <si>
    <t>Frézování betonového krytu tl 80 mm pl do 500 m2</t>
  </si>
  <si>
    <t>1796957964</t>
  </si>
  <si>
    <t>Frézování betonového podkladu nebo krytu s naložením hmot na dopravní prostředek plochy do 500 m2 tloušťky vrstvy 80 mm</t>
  </si>
  <si>
    <t>71</t>
  </si>
  <si>
    <t>3</t>
  </si>
  <si>
    <t>113201112</t>
  </si>
  <si>
    <t>Vytrhání obrub silničních ležatých</t>
  </si>
  <si>
    <t>m</t>
  </si>
  <si>
    <t>-1257984591</t>
  </si>
  <si>
    <t>Vytrhání obrub s vybouráním lože, s přemístěním hmot na skládku na vzdálenost do 3 m nebo s naložením na dopravní prostředek silničních ležatých</t>
  </si>
  <si>
    <t>Výkres C.4</t>
  </si>
  <si>
    <t>13+13</t>
  </si>
  <si>
    <t>113202111</t>
  </si>
  <si>
    <t>Vytrhání obrub krajníků obrubníků stojatých</t>
  </si>
  <si>
    <t>179372791</t>
  </si>
  <si>
    <t>Vytrhání obrub s vybouráním lože, s přemístěním hmot na skládku na vzdálenost do 3 m nebo s naložením na dopravní prostředek z krajníků nebo obrubníků stojatých</t>
  </si>
  <si>
    <t>3+71+12+62+4+21+9</t>
  </si>
  <si>
    <t>5</t>
  </si>
  <si>
    <t>Komunikace pozemní</t>
  </si>
  <si>
    <t>572141112</t>
  </si>
  <si>
    <t>Vyrovnání povrchu dosavadních krytů asfaltovým betonem ACO tl přes 40 do 60 mm</t>
  </si>
  <si>
    <t>-1011608464</t>
  </si>
  <si>
    <t>Vyrovnání povrchu dosavadních krytů s rozprostřením hmot a zhutněním asfaltovým betonem ACO tl. přes 40 do 60 mm</t>
  </si>
  <si>
    <t>10% ploch vyrovnání povrchu</t>
  </si>
  <si>
    <t>1706*0,1</t>
  </si>
  <si>
    <t>Betonové parkoviště</t>
  </si>
  <si>
    <t>6</t>
  </si>
  <si>
    <t>573231107</t>
  </si>
  <si>
    <t>Postřik živičný spojovací ze silniční emulze v množství 0,40 kg/m2</t>
  </si>
  <si>
    <t>1170964108</t>
  </si>
  <si>
    <t>Postřik spojovací PS bez posypu kamenivem ze silniční emulze, v množství 0,40 kg/m2</t>
  </si>
  <si>
    <t>Výkres C.3</t>
  </si>
  <si>
    <t>1706+71</t>
  </si>
  <si>
    <t>7</t>
  </si>
  <si>
    <t>577144111</t>
  </si>
  <si>
    <t>Asfaltový beton vrstva obrusná ACO 11+ tř. I tl 50 mm š do 3 m z nemodifikovaného asfaltu</t>
  </si>
  <si>
    <t>437758639</t>
  </si>
  <si>
    <t>Asfaltový beton vrstva obrusná ACO 11 z nemodifikovaného asfaltu s rozprostřením a se zhutněním ACO 11+ v pruhu šířky přes 1,5 do 3 m, po zhutnění tl. 50 mm</t>
  </si>
  <si>
    <t>8</t>
  </si>
  <si>
    <t>Trubní vedení</t>
  </si>
  <si>
    <t>899231111</t>
  </si>
  <si>
    <t>Výšková úprava uličního vstupu nebo vpusti do 200 mm zvýšením mříže</t>
  </si>
  <si>
    <t>kus</t>
  </si>
  <si>
    <t>CS ÚRS 2023 01</t>
  </si>
  <si>
    <t>1436023453</t>
  </si>
  <si>
    <t>9</t>
  </si>
  <si>
    <t>899331111</t>
  </si>
  <si>
    <t>Výšková úprava uličního vstupu nebo vpusti do 200 mm zvýšením poklopu</t>
  </si>
  <si>
    <t>-254119862</t>
  </si>
  <si>
    <t>10</t>
  </si>
  <si>
    <t>899431111</t>
  </si>
  <si>
    <t>Výšková úprava uličního vstupu nebo vpusti do 200 mm zvýšením krycího hrnce, šoupěte nebo hydrantu</t>
  </si>
  <si>
    <t>1148874853</t>
  </si>
  <si>
    <t>Výšková úprava uličního vstupu nebo vpusti do 200 mm zvýšením krycího hrnce, šoupěte nebo hydrantu bez úpravy armatur</t>
  </si>
  <si>
    <t>4+1</t>
  </si>
  <si>
    <t>Ostatní konstrukce a práce, bourání</t>
  </si>
  <si>
    <t>11</t>
  </si>
  <si>
    <t>915111111</t>
  </si>
  <si>
    <t>Vodorovné dopravní značení dělící čáry souvislé š 125 mm základní bílá barva</t>
  </si>
  <si>
    <t>1571361501</t>
  </si>
  <si>
    <t>Vodorovné dopravní značení stříkané barvou dělící čára šířky 125 mm souvislá bílá základní</t>
  </si>
  <si>
    <t>"V10b" 5*5+11,1+5*5+11,1+5+4*5</t>
  </si>
  <si>
    <t>41</t>
  </si>
  <si>
    <t>915111115</t>
  </si>
  <si>
    <t>Vodorovné dopravní značení dělící čáry souvislé š 125 mm základní žlutá barva</t>
  </si>
  <si>
    <t>-1870508086</t>
  </si>
  <si>
    <t>Vodorovné dopravní značení stříkané barvou dělící čára šířky 125 mm souvislá žlutá základní</t>
  </si>
  <si>
    <t>"V12c" 8,5</t>
  </si>
  <si>
    <t>915131111</t>
  </si>
  <si>
    <t>Vodorovné dopravní značení přechody pro chodce, šipky, symboly základní bílá barva</t>
  </si>
  <si>
    <t>1664817926</t>
  </si>
  <si>
    <t>Vodorovné dopravní značení stříkané barvou přechody pro chodce, šipky, symboly bílé základní</t>
  </si>
  <si>
    <t>"V10f ZTP" 1</t>
  </si>
  <si>
    <t>13</t>
  </si>
  <si>
    <t>915211111</t>
  </si>
  <si>
    <t>Vodorovné dopravní značení dělící čáry souvislé š 125 mm bílý plast</t>
  </si>
  <si>
    <t>2110537266</t>
  </si>
  <si>
    <t>Vodorovné dopravní značení stříkaným plastem dělící čára šířky 125 mm souvislá bílá základní</t>
  </si>
  <si>
    <t>42</t>
  </si>
  <si>
    <t>915211115</t>
  </si>
  <si>
    <t>Vodorovné dopravní značení dělící čáry souvislé š 125 mm žlutý plast</t>
  </si>
  <si>
    <t>-1248105719</t>
  </si>
  <si>
    <t>Vodorovné dopravní značení stříkaným plastem dělící čára šířky 125 mm souvislá žlutá základní</t>
  </si>
  <si>
    <t>14</t>
  </si>
  <si>
    <t>915231111</t>
  </si>
  <si>
    <t>Vodorovné dopravní značení přechody pro chodce, šipky, symboly bílý plast</t>
  </si>
  <si>
    <t>-723384815</t>
  </si>
  <si>
    <t>Vodorovné dopravní značení stříkaným plastem přechody pro chodce, šipky, symboly nápisy bílé základní</t>
  </si>
  <si>
    <t>15</t>
  </si>
  <si>
    <t>915611111</t>
  </si>
  <si>
    <t>Předznačení vodorovného liniového značení</t>
  </si>
  <si>
    <t>867975477</t>
  </si>
  <si>
    <t>Předznačení pro vodorovné značení stříkané barvou nebo prováděné z nátěrových hmot liniové dělicí čáry, vodicí proužky</t>
  </si>
  <si>
    <t>16</t>
  </si>
  <si>
    <t>915621111</t>
  </si>
  <si>
    <t>Předznačení vodorovného plošného značení</t>
  </si>
  <si>
    <t>-186565589</t>
  </si>
  <si>
    <t>Předznačení pro vodorovné značení stříkané barvou nebo prováděné z nátěrových hmot plošné šipky, symboly, nápisy</t>
  </si>
  <si>
    <t>17</t>
  </si>
  <si>
    <t>916131213</t>
  </si>
  <si>
    <t>Osazení silničního obrubníku betonového stojatého s boční opěrou do lože z betonu prostého</t>
  </si>
  <si>
    <t>-869135255</t>
  </si>
  <si>
    <t>Osazení silničního obrubníku betonového se zřízením lože, s vyplněním a zatřením spár cementovou maltou stojatého s boční opěrou z betonu prostého, do lože z betonu prostého</t>
  </si>
  <si>
    <t>13+13+3+72+12+4+22+9+62</t>
  </si>
  <si>
    <t>18</t>
  </si>
  <si>
    <t>M</t>
  </si>
  <si>
    <t>59217031</t>
  </si>
  <si>
    <t>obrubník silniční betonový 1000x150x250mm</t>
  </si>
  <si>
    <t>1469214486</t>
  </si>
  <si>
    <t>210-13-13</t>
  </si>
  <si>
    <t>184*1,02 'Přepočtené koeficientem množství</t>
  </si>
  <si>
    <t>19</t>
  </si>
  <si>
    <t>59217029</t>
  </si>
  <si>
    <t>obrubník silniční betonový nájezdový 1000x150x150mm</t>
  </si>
  <si>
    <t>2104190914</t>
  </si>
  <si>
    <t>26*1,02 'Přepočtené koeficientem množství</t>
  </si>
  <si>
    <t>20</t>
  </si>
  <si>
    <t>59217076</t>
  </si>
  <si>
    <t>obrubník silniční betonový přechodový 1000x150x250mm</t>
  </si>
  <si>
    <t>49838246</t>
  </si>
  <si>
    <t>2*1,02 'Přepočtené koeficientem množství</t>
  </si>
  <si>
    <t>919721291</t>
  </si>
  <si>
    <t>Geomříž pro vyztužení stávajícího asfaltového povrchu ze skelných vláken</t>
  </si>
  <si>
    <t>-314855621</t>
  </si>
  <si>
    <t>Vyztužení stávajícího asfaltového povrchu geomříží ze skelných vláken</t>
  </si>
  <si>
    <t>22</t>
  </si>
  <si>
    <t>919731121</t>
  </si>
  <si>
    <t>Zarovnání styčné plochy podkladu nebo krytu živičného tl do 50 mm</t>
  </si>
  <si>
    <t>-79968295</t>
  </si>
  <si>
    <t>Zarovnání styčné plochy podkladu nebo krytu podél vybourané části komunikace nebo zpevněné plochy živičné tl. do 50 mm</t>
  </si>
  <si>
    <t>4+3,6+6,5</t>
  </si>
  <si>
    <t>23</t>
  </si>
  <si>
    <t>919732221</t>
  </si>
  <si>
    <t>Styčná spára napojení nového živičného povrchu na stávající za tepla š 15 mm hl 25 mm bez prořezání</t>
  </si>
  <si>
    <t>-919773172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</si>
  <si>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</si>
  <si>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24</t>
  </si>
  <si>
    <t>919735111</t>
  </si>
  <si>
    <t>Řezání stávajícího živičného krytu hl do 50 mm</t>
  </si>
  <si>
    <t>-1824274586</t>
  </si>
  <si>
    <t>Řezání stávajícího živičného krytu nebo podkladu hloubky do 50 mm</t>
  </si>
  <si>
    <t>25</t>
  </si>
  <si>
    <t>935113112</t>
  </si>
  <si>
    <t>Osazení odvodňovacího polymerbetonového žlabu s krycím roštem šířky přes 210 mm</t>
  </si>
  <si>
    <t>-453998383</t>
  </si>
  <si>
    <t>Osazení odvodňovacího žlabu s krycím roštem polymerbetonového šířky přes 210 mm</t>
  </si>
  <si>
    <t>7+7,5</t>
  </si>
  <si>
    <t>26</t>
  </si>
  <si>
    <t>59227128</t>
  </si>
  <si>
    <t>žlab odvodňovací s roštem bez spádu dna monolitický z polymerbetonu pro vysoké zatížení š 300mm</t>
  </si>
  <si>
    <t>1849391133</t>
  </si>
  <si>
    <t>27</t>
  </si>
  <si>
    <t>59227150</t>
  </si>
  <si>
    <t>díl revizní polymerbetonový předtvarovaný pro svislý odtok s můstkovým litinovým roštem š 300mm</t>
  </si>
  <si>
    <t>334287215</t>
  </si>
  <si>
    <t>0,75+0,75</t>
  </si>
  <si>
    <t>28</t>
  </si>
  <si>
    <t>938909311</t>
  </si>
  <si>
    <t>Čištění vozovek metením strojně podkladu nebo krytu betonového nebo živičného</t>
  </si>
  <si>
    <t>765780033</t>
  </si>
  <si>
    <t>Čištění vozovek metením bláta, prachu nebo hlinitého nánosu s odklizením na hromady na vzdálenost do 20 m nebo naložením na dopravní prostředek strojně povrchu podkladu nebo krytu betonového nebo živičného</t>
  </si>
  <si>
    <t>1706</t>
  </si>
  <si>
    <t>29</t>
  </si>
  <si>
    <t>966008222</t>
  </si>
  <si>
    <t>Bourání betonového nebo polymerbetonového odvodňovacího žlabu š přes 200 mm</t>
  </si>
  <si>
    <t>2015660062</t>
  </si>
  <si>
    <t>Bourání odvodňovacího žlabu s odklizením a uložením vybouraného materiálu na skládku na vzdálenost do 10 m nebo s naložením na dopravní prostředek betonového nebo polymerbetonového s krycím roštem šířky přes 200 mm</t>
  </si>
  <si>
    <t>997</t>
  </si>
  <si>
    <t>Doprava suti a vybouraných hmot</t>
  </si>
  <si>
    <t>30</t>
  </si>
  <si>
    <t>997006512</t>
  </si>
  <si>
    <t>Vodorovné doprava suti s naložením a složením na skládku přes 100 m do 1 km</t>
  </si>
  <si>
    <t>t</t>
  </si>
  <si>
    <t>-1402230512</t>
  </si>
  <si>
    <t>Vodorovná doprava suti na skládku s naložením na dopravní prostředek a složením přes 100 m do 1 km</t>
  </si>
  <si>
    <t>31</t>
  </si>
  <si>
    <t>997006519</t>
  </si>
  <si>
    <t>Příplatek k vodorovnému přemístění suti na skládku ZKD 1 km přes 1 km</t>
  </si>
  <si>
    <t>-1388274859</t>
  </si>
  <si>
    <t>Vodorovná doprava suti na skládku Příplatek k ceně -6512 za každý další i započatý 1 km</t>
  </si>
  <si>
    <t>281,407*9 'Přepočtené koeficientem množství</t>
  </si>
  <si>
    <t>32</t>
  </si>
  <si>
    <t>997013861</t>
  </si>
  <si>
    <t>Poplatek za uložení stavebního odpadu na recyklační skládce (skládkovné) z prostého betonu kód odpadu 17 01 01</t>
  </si>
  <si>
    <t>203486559</t>
  </si>
  <si>
    <t>Poplatek za uložení stavebního odpadu na recyklační skládce (skládkovné) z prostého betonu zatříděného do Katalogu odpadů pod kódem 17 01 01</t>
  </si>
  <si>
    <t>14,555+7,54+37,31+30,45</t>
  </si>
  <si>
    <t>33</t>
  </si>
  <si>
    <t>997013873</t>
  </si>
  <si>
    <t>Poplatek za uložení stavebního odpadu na recyklační skládce (skládkovné) zeminy a kamení zatříděného do Katalogu odpadů pod kódem 17 05 04</t>
  </si>
  <si>
    <t>2070002776</t>
  </si>
  <si>
    <t>3,412</t>
  </si>
  <si>
    <t>34</t>
  </si>
  <si>
    <t>997013875</t>
  </si>
  <si>
    <t>Poplatek za uložení stavebního odpadu na recyklační skládce (skládkovné) asfaltového bez obsahu dehtu zatříděného do Katalogu odpadů pod kódem 17 03 02</t>
  </si>
  <si>
    <t>-1412145379</t>
  </si>
  <si>
    <t>188,14</t>
  </si>
  <si>
    <t>998</t>
  </si>
  <si>
    <t>Přesun hmot</t>
  </si>
  <si>
    <t>35</t>
  </si>
  <si>
    <t>998225111</t>
  </si>
  <si>
    <t>Přesun hmot pro pozemní komunikace s krytem z kamene, monolitickým betonovým nebo živičným</t>
  </si>
  <si>
    <t>935272360</t>
  </si>
  <si>
    <t>Přesun hmot pro komunikace s krytem z kameniva, monolitickým betonovým nebo živičným dopravní vzdálenost do 200 m jakékoliv délky objektu</t>
  </si>
  <si>
    <t>VRN</t>
  </si>
  <si>
    <t>Vedlejší rozpočtové náklady</t>
  </si>
  <si>
    <t>VRN1</t>
  </si>
  <si>
    <t>Průzkumné, zeměměřičské a projektové práce</t>
  </si>
  <si>
    <t>36</t>
  </si>
  <si>
    <t>012203000</t>
  </si>
  <si>
    <t>Zeměměřičské práce před výstavbou</t>
  </si>
  <si>
    <t>kpl</t>
  </si>
  <si>
    <t>1024</t>
  </si>
  <si>
    <t>1008245949</t>
  </si>
  <si>
    <t>37</t>
  </si>
  <si>
    <t>013294000</t>
  </si>
  <si>
    <t>Ostatní dokumentace stavby</t>
  </si>
  <si>
    <t>832380751</t>
  </si>
  <si>
    <t>DIO</t>
  </si>
  <si>
    <t>VRN3</t>
  </si>
  <si>
    <t>Zařízení staveniště</t>
  </si>
  <si>
    <t>38</t>
  </si>
  <si>
    <t>030001000</t>
  </si>
  <si>
    <t>-748276782</t>
  </si>
  <si>
    <t>39</t>
  </si>
  <si>
    <t>034303000</t>
  </si>
  <si>
    <t>Dopravní značení na staveništi</t>
  </si>
  <si>
    <t>-412511173</t>
  </si>
  <si>
    <t>VRN4</t>
  </si>
  <si>
    <t>Inženýrská činnost</t>
  </si>
  <si>
    <t>40</t>
  </si>
  <si>
    <t>043002000</t>
  </si>
  <si>
    <t>Zkoušky a ostatní měření</t>
  </si>
  <si>
    <t>1397293617</t>
  </si>
  <si>
    <t>Zkoušky únosnosti pláně, konstrukcí atd.</t>
  </si>
  <si>
    <t>Etapa 2a - Parkoviště - veřejná část</t>
  </si>
  <si>
    <t>113154513</t>
  </si>
  <si>
    <t>Frézování živičného krytu tl 50 mm pruh š do 0,5 m pl do 500 m2</t>
  </si>
  <si>
    <t>1843027009</t>
  </si>
  <si>
    <t>Frézování živičného podkladu nebo krytu s naložením hmot na dopravní prostředek plochy do 500 m2 pruhu šířky do 0,5 m, tloušťky vrstvy 50 mm</t>
  </si>
  <si>
    <t>172</t>
  </si>
  <si>
    <t>825055401</t>
  </si>
  <si>
    <t>8,5+29+17</t>
  </si>
  <si>
    <t>453106271</t>
  </si>
  <si>
    <t>172*0,1</t>
  </si>
  <si>
    <t>-572696812</t>
  </si>
  <si>
    <t>1309858874</t>
  </si>
  <si>
    <t>1442759810</t>
  </si>
  <si>
    <t>1828743151</t>
  </si>
  <si>
    <t>1358283532</t>
  </si>
  <si>
    <t>"V12c" 17</t>
  </si>
  <si>
    <t>915131115</t>
  </si>
  <si>
    <t>Vodorovné dopravní značení přechody pro chodce, šipky, symboly základní žlutá barva</t>
  </si>
  <si>
    <t>72707924</t>
  </si>
  <si>
    <t>Vodorovné dopravní značení stříkané barvou přechody pro chodce, šipky, symboly žluté základní</t>
  </si>
  <si>
    <t>"V12a" 12</t>
  </si>
  <si>
    <t>410973022</t>
  </si>
  <si>
    <t>915231115</t>
  </si>
  <si>
    <t>Vodorovné dopravní značení přechody pro chodce, šipky, symboly žlutý plast</t>
  </si>
  <si>
    <t>-1469499886</t>
  </si>
  <si>
    <t>Vodorovné dopravní značení stříkaným plastem přechody pro chodce, šipky, symboly nápisy žluté základní</t>
  </si>
  <si>
    <t>1972323210</t>
  </si>
  <si>
    <t>366330118</t>
  </si>
  <si>
    <t>2024902232</t>
  </si>
  <si>
    <t>1347198593</t>
  </si>
  <si>
    <t>54,5*1,02 'Přepočtené koeficientem množství</t>
  </si>
  <si>
    <t>-453527771</t>
  </si>
  <si>
    <t>-1504017475</t>
  </si>
  <si>
    <t>-435424851</t>
  </si>
  <si>
    <t>-2037311896</t>
  </si>
  <si>
    <t>-683789574</t>
  </si>
  <si>
    <t>85487110</t>
  </si>
  <si>
    <t>-180518630</t>
  </si>
  <si>
    <t>31,297*9 'Přepočtené koeficientem množství</t>
  </si>
  <si>
    <t>862762560</t>
  </si>
  <si>
    <t>11,173</t>
  </si>
  <si>
    <t>-497382285</t>
  </si>
  <si>
    <t>0,344</t>
  </si>
  <si>
    <t>-1830467571</t>
  </si>
  <si>
    <t>19,78</t>
  </si>
  <si>
    <t>1827944759</t>
  </si>
  <si>
    <t>1824292131</t>
  </si>
  <si>
    <t>-1529608429</t>
  </si>
  <si>
    <t>-646870266</t>
  </si>
  <si>
    <t>-2108059614</t>
  </si>
  <si>
    <t>-1788411324</t>
  </si>
  <si>
    <t>Etapa 2b - Parkoviště - soukromá část</t>
  </si>
  <si>
    <t>969602585</t>
  </si>
  <si>
    <t>315</t>
  </si>
  <si>
    <t>-940448727</t>
  </si>
  <si>
    <t>622530404</t>
  </si>
  <si>
    <t>315*0,1</t>
  </si>
  <si>
    <t>223004105</t>
  </si>
  <si>
    <t>-95253821</t>
  </si>
  <si>
    <t>1282951456</t>
  </si>
  <si>
    <t>438341923</t>
  </si>
  <si>
    <t>"V12c" 3,5</t>
  </si>
  <si>
    <t>1444181660</t>
  </si>
  <si>
    <t>1036685839</t>
  </si>
  <si>
    <t>-1796508963</t>
  </si>
  <si>
    <t>1893819889</t>
  </si>
  <si>
    <t>31*1,02 'Přepočtené koeficientem množství</t>
  </si>
  <si>
    <t>799144964</t>
  </si>
  <si>
    <t>-1701307311</t>
  </si>
  <si>
    <t>1641336020</t>
  </si>
  <si>
    <t>-2023807607</t>
  </si>
  <si>
    <t>43,21*9 'Přepočtené koeficientem množství</t>
  </si>
  <si>
    <t>-1688503672</t>
  </si>
  <si>
    <t>4,123</t>
  </si>
  <si>
    <t>-658767930</t>
  </si>
  <si>
    <t>0,63</t>
  </si>
  <si>
    <t>-1105616615</t>
  </si>
  <si>
    <t>36,225</t>
  </si>
  <si>
    <t>2101310164</t>
  </si>
  <si>
    <t>-1533409148</t>
  </si>
  <si>
    <t>-1729746667</t>
  </si>
  <si>
    <t>594157093</t>
  </si>
  <si>
    <t>-34968319</t>
  </si>
  <si>
    <t>-157335433</t>
  </si>
  <si>
    <t>25052B - Obnova povrchu komunikace ul. Vodní, Litvínov</t>
  </si>
  <si>
    <t>SO.01 - Komunikace</t>
  </si>
  <si>
    <t>-900567748</t>
  </si>
  <si>
    <t>1353</t>
  </si>
  <si>
    <t>113154535</t>
  </si>
  <si>
    <t>Frézování živičného krytu tl 70 mm pruh š do 1 m pl přes 500 do 2000 m2</t>
  </si>
  <si>
    <t>-1597885161</t>
  </si>
  <si>
    <t>Frézování živičného podkladu nebo krytu s naložením hmot na dopravní prostředek plochy přes 500 do 2 000 m2 pruhu šířky do 1 m, tloušťky vrstvy 70 mm</t>
  </si>
  <si>
    <t>Sanace podkladní vrstvy 20%</t>
  </si>
  <si>
    <t>1353*0,2</t>
  </si>
  <si>
    <t>Sanace konstrukčních vrstev 10%</t>
  </si>
  <si>
    <t>1353*0,1</t>
  </si>
  <si>
    <t>771507573</t>
  </si>
  <si>
    <t>14+32+48+29+20+23+32</t>
  </si>
  <si>
    <t>122251101</t>
  </si>
  <si>
    <t>Odkopávky a prokopávky nezapažené v hornině třídy těžitelnosti I skupiny 3 objem do 20 m3 strojně</t>
  </si>
  <si>
    <t>m3</t>
  </si>
  <si>
    <t>1862113166</t>
  </si>
  <si>
    <t>Odkopávky a prokopávky nezapažené strojně v hornině třídy těžitelnosti I skupiny 3 do 20 m3</t>
  </si>
  <si>
    <t>Sanace konstrukčních vrstev 10% - úprava propadlých ploch</t>
  </si>
  <si>
    <t>1353*0,1*0,2</t>
  </si>
  <si>
    <t>162751117</t>
  </si>
  <si>
    <t>Vodorovné přemístění přes 9 000 do 10000 m výkopku/sypaniny z horniny třídy těžitelnosti I skupiny 1 až 3</t>
  </si>
  <si>
    <t>-49013308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</si>
  <si>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</si>
  <si>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171201231</t>
  </si>
  <si>
    <t>Poplatek za uložení zeminy a kamení na recyklační skládce (skládkovné) kód odpadu 17 05 04</t>
  </si>
  <si>
    <t>1131008449</t>
  </si>
  <si>
    <t>1353*0,1*0,2*1,8</t>
  </si>
  <si>
    <t>564861111</t>
  </si>
  <si>
    <t>Podklad ze štěrkodrtě ŠD plochy přes 100 m2 tl 200 mm</t>
  </si>
  <si>
    <t>175629379</t>
  </si>
  <si>
    <t>Podklad ze štěrkodrti ŠD s rozprostřením a zhutněním plochy přes 100 m2, po zhutnění tl. 200 mm</t>
  </si>
  <si>
    <t>"Frakce 0/32" 1353*0,1</t>
  </si>
  <si>
    <t>565155111</t>
  </si>
  <si>
    <t>Asfaltový beton vrstva podkladní ACP 16 S tl 70 mm š do 3 m z nemodifikovaného asfaltu</t>
  </si>
  <si>
    <t>-1590410498</t>
  </si>
  <si>
    <t>Asfaltový beton vrstva podkladní ACP 16 z nemodifikovaného asfaltu s rozprostřením a zhutněním ACP 16 S v pruhu šířky přes 1,5 do 3 m, po zhutnění tl. 70 mm</t>
  </si>
  <si>
    <t>567122112</t>
  </si>
  <si>
    <t>Podklad ze směsi stmelené cementem SC C 8/10 (KSC I) tl 130 mm</t>
  </si>
  <si>
    <t>2108392522</t>
  </si>
  <si>
    <t>Podklad ze směsi stmelené cementem SC bez dilatačních spár, s rozprostřením a zhutněním SC C 8/10 (KSC I), po zhutnění tl. 130 mm</t>
  </si>
  <si>
    <t>-802600791</t>
  </si>
  <si>
    <t>"20%" 1353*0,2</t>
  </si>
  <si>
    <t>-1298310107</t>
  </si>
  <si>
    <t>"Komunikace" 1353</t>
  </si>
  <si>
    <t>"Sanace podkladu 20%" 1353*0,2</t>
  </si>
  <si>
    <t>"Sanace konstrukcí 10%" 1353*0,1</t>
  </si>
  <si>
    <t>-2076279795</t>
  </si>
  <si>
    <t>-2006308291</t>
  </si>
  <si>
    <t>1379589415</t>
  </si>
  <si>
    <t>2133437895</t>
  </si>
  <si>
    <t>-1220301774</t>
  </si>
  <si>
    <t>"V10b" 12*5+7*5</t>
  </si>
  <si>
    <t>-1628967844</t>
  </si>
  <si>
    <t>"V12b" 15+7*4</t>
  </si>
  <si>
    <t>737058309</t>
  </si>
  <si>
    <t>2126432224</t>
  </si>
  <si>
    <t>342426391</t>
  </si>
  <si>
    <t>-323277078</t>
  </si>
  <si>
    <t>1164726798</t>
  </si>
  <si>
    <t>198-4</t>
  </si>
  <si>
    <t>194*1,02 'Přepočtené koeficientem množství</t>
  </si>
  <si>
    <t>2010895881</t>
  </si>
  <si>
    <t>4*1,02 'Přepočtené koeficientem množství</t>
  </si>
  <si>
    <t>-917073921</t>
  </si>
  <si>
    <t>916991121</t>
  </si>
  <si>
    <t>Lože pod obrubníky, krajníky nebo obruby z dlažebních kostek z betonu prostého</t>
  </si>
  <si>
    <t>-1157406081</t>
  </si>
  <si>
    <t>U výměny obrub</t>
  </si>
  <si>
    <t>(14+32+48+29+20+23+32)*0,1*0,1</t>
  </si>
  <si>
    <t>572914078</t>
  </si>
  <si>
    <t>3,5+4,5+8,5</t>
  </si>
  <si>
    <t>919731122</t>
  </si>
  <si>
    <t>Zarovnání styčné plochy podkladu nebo krytu živičného tl přes 50 do 100 mm</t>
  </si>
  <si>
    <t>451319018</t>
  </si>
  <si>
    <t>Zarovnání styčné plochy podkladu nebo krytu podél vybourané části komunikace nebo zpevněné plochy živičné tl. přes 50 do 100 mm</t>
  </si>
  <si>
    <t>722665658</t>
  </si>
  <si>
    <t>-1005736903</t>
  </si>
  <si>
    <t>919735112</t>
  </si>
  <si>
    <t>Řezání stávajícího živičného krytu hl přes 50 do 100 mm</t>
  </si>
  <si>
    <t>-1583894076</t>
  </si>
  <si>
    <t>Řezání stávajícího živičného krytu nebo podkladu hloubky přes 50 do 100 mm</t>
  </si>
  <si>
    <t>935113111</t>
  </si>
  <si>
    <t>Osazení odvodňovacího polymerbetonového žlabu s krycím roštem šířky do 210 mm</t>
  </si>
  <si>
    <t>1858827468</t>
  </si>
  <si>
    <t>Osazení odvodňovacího žlabu s krycím roštem polymerbetonového šířky do 210 mm</t>
  </si>
  <si>
    <t>59227113</t>
  </si>
  <si>
    <t>žlab odvodňovací s roštem bez spádu dna monolitický z polymerbetonu š 100mm</t>
  </si>
  <si>
    <t>-1788574951</t>
  </si>
  <si>
    <t>59227116</t>
  </si>
  <si>
    <t>díl revizní polymerbetonový předtvarovaný pro svislý odtok s můstkovým litinovým roštem š 100mm</t>
  </si>
  <si>
    <t>-1511569436</t>
  </si>
  <si>
    <t>0,5</t>
  </si>
  <si>
    <t>-119943733</t>
  </si>
  <si>
    <t>966008221</t>
  </si>
  <si>
    <t>Bourání betonového nebo polymerbetonového odvodňovacího žlabu š do 200 mm</t>
  </si>
  <si>
    <t>616499028</t>
  </si>
  <si>
    <t>Bourání odvodňovacího žlabu s odklizením a uložením vybouraného materiálu na skládku na vzdálenost do 10 m nebo s naložením na dopravní prostředek betonového nebo polymerbetonového s krycím roštem šířky do 200 mm</t>
  </si>
  <si>
    <t>-112938811</t>
  </si>
  <si>
    <t>1744155296</t>
  </si>
  <si>
    <t>266,941*9 'Přepočtené koeficientem množství</t>
  </si>
  <si>
    <t>47</t>
  </si>
  <si>
    <t>997013847</t>
  </si>
  <si>
    <t>Poplatek za uložení na skládce (skládkovné) odpadu asfaltového s dehtem kód odpadu 17 03 01</t>
  </si>
  <si>
    <t>CS ÚRS 2026 01</t>
  </si>
  <si>
    <t>1678536676</t>
  </si>
  <si>
    <t>Poplatek za uložení stavebního odpadu na skládce (skládkovné) asfaltového s obsahem dehtu zatříděného do Katalogu odpadů pod kódem 17 03 01</t>
  </si>
  <si>
    <t>155,595+65,35</t>
  </si>
  <si>
    <t>445853406</t>
  </si>
  <si>
    <t>40,59+2,7</t>
  </si>
  <si>
    <t>1786008863</t>
  </si>
  <si>
    <t>2,706</t>
  </si>
  <si>
    <t>-903569576</t>
  </si>
  <si>
    <t>-1521245846</t>
  </si>
  <si>
    <t>43</t>
  </si>
  <si>
    <t>-1432849939</t>
  </si>
  <si>
    <t>44</t>
  </si>
  <si>
    <t>245578849</t>
  </si>
  <si>
    <t>45</t>
  </si>
  <si>
    <t>-1149651340</t>
  </si>
  <si>
    <t>46</t>
  </si>
  <si>
    <t>405359319</t>
  </si>
  <si>
    <t>25052C - Obnova povrchu komunikace ul. Jandečkova, Litvínov</t>
  </si>
  <si>
    <t>-1412871269</t>
  </si>
  <si>
    <t>913</t>
  </si>
  <si>
    <t>-66391289</t>
  </si>
  <si>
    <t>913*0,2</t>
  </si>
  <si>
    <t>Sanace konstrukční vrstvy 10%</t>
  </si>
  <si>
    <t>913*0,1</t>
  </si>
  <si>
    <t>-595815044</t>
  </si>
  <si>
    <t>913*0,1*0,2</t>
  </si>
  <si>
    <t>-1932036425</t>
  </si>
  <si>
    <t>-95556465</t>
  </si>
  <si>
    <t>913*0,1*0,2*1,8</t>
  </si>
  <si>
    <t>-1140826206</t>
  </si>
  <si>
    <t>"Frakce 0/32" 913*0,1</t>
  </si>
  <si>
    <t>-365082263</t>
  </si>
  <si>
    <t>-772498820</t>
  </si>
  <si>
    <t>-1628952341</t>
  </si>
  <si>
    <t>Vyrovnávky 20%</t>
  </si>
  <si>
    <t>583753278</t>
  </si>
  <si>
    <t>"Komunikace" 913</t>
  </si>
  <si>
    <t>"Sanace podkladu 20%" 913*0,2</t>
  </si>
  <si>
    <t>"Sanace konstrukčních vrstev 10%" 913*0,1</t>
  </si>
  <si>
    <t>180029921</t>
  </si>
  <si>
    <t>391340781</t>
  </si>
  <si>
    <t>1855422894</t>
  </si>
  <si>
    <t>693159078</t>
  </si>
  <si>
    <t>-1167880624</t>
  </si>
  <si>
    <t>22+27</t>
  </si>
  <si>
    <t>-2058467750</t>
  </si>
  <si>
    <t>-1493228026</t>
  </si>
  <si>
    <t>1327625329</t>
  </si>
  <si>
    <t>-2030172168</t>
  </si>
  <si>
    <t>-1943137110</t>
  </si>
  <si>
    <t>150,919*9 'Přepočtené koeficientem množství</t>
  </si>
  <si>
    <t>-982328660</t>
  </si>
  <si>
    <t>104,995+44,098</t>
  </si>
  <si>
    <t>969905154</t>
  </si>
  <si>
    <t>1,826</t>
  </si>
  <si>
    <t>1114527858</t>
  </si>
  <si>
    <t>-1586438462</t>
  </si>
  <si>
    <t>-1570155755</t>
  </si>
  <si>
    <t>-1632894463</t>
  </si>
  <si>
    <t>-1568120978</t>
  </si>
  <si>
    <t>1606912767</t>
  </si>
  <si>
    <t>Etapa 2 - Křižovatka</t>
  </si>
  <si>
    <t>-683162238</t>
  </si>
  <si>
    <t>752</t>
  </si>
  <si>
    <t>-440304217</t>
  </si>
  <si>
    <t>752*0,2</t>
  </si>
  <si>
    <t>-2061767859</t>
  </si>
  <si>
    <t>-950218993</t>
  </si>
  <si>
    <t>-486352581</t>
  </si>
  <si>
    <t>912211131</t>
  </si>
  <si>
    <t>Montáž směrového sloupku plastového pružného (balisety) přišroubováním k podkladu</t>
  </si>
  <si>
    <t>-1688791807</t>
  </si>
  <si>
    <t>Montáž směrového sloupku plastového pružného - balisety přišroubováním k podkladu</t>
  </si>
  <si>
    <t>"Baliseta zelená Z11h" 8+5</t>
  </si>
  <si>
    <t>56288000</t>
  </si>
  <si>
    <t>sloupek plastový baliseta</t>
  </si>
  <si>
    <t>322746632</t>
  </si>
  <si>
    <t>914111111</t>
  </si>
  <si>
    <t>Montáž svislé dopravní značky do velikosti 1 m2 objímkami na sloupek nebo konzolu</t>
  </si>
  <si>
    <t>-826667346</t>
  </si>
  <si>
    <t>Montáž svislé dopravní značky základní velikosti do 1 m2 objímkami na sloupky nebo konzoly</t>
  </si>
  <si>
    <t>40445612</t>
  </si>
  <si>
    <t>značky upravující přednost P2, P3, P8 750mm</t>
  </si>
  <si>
    <t>717098623</t>
  </si>
  <si>
    <t>"P2" 1</t>
  </si>
  <si>
    <t>40445609</t>
  </si>
  <si>
    <t>značky upravující přednost P1, P4 900mm</t>
  </si>
  <si>
    <t>-286941985</t>
  </si>
  <si>
    <t>"P4" 1</t>
  </si>
  <si>
    <t>40445620</t>
  </si>
  <si>
    <t>zákazové, příkazové dopravní značky B1-B34, C1-15 700mm</t>
  </si>
  <si>
    <t>1833603994</t>
  </si>
  <si>
    <t>"B2" 2</t>
  </si>
  <si>
    <t>"B24a" 1</t>
  </si>
  <si>
    <t>"B24b" 1</t>
  </si>
  <si>
    <t>40445647</t>
  </si>
  <si>
    <t>dodatkové tabulky E1, E2a,b , E6, E9, E10 E12c, E17 500x500mm</t>
  </si>
  <si>
    <t>267008701</t>
  </si>
  <si>
    <t>"E2b" 2</t>
  </si>
  <si>
    <t>40445650</t>
  </si>
  <si>
    <t>dodatkové tabulky E7, E12, E13 500x300mm</t>
  </si>
  <si>
    <t>-1422889180</t>
  </si>
  <si>
    <t>"E13" 1</t>
  </si>
  <si>
    <t>"E12b" 1</t>
  </si>
  <si>
    <t>914511111</t>
  </si>
  <si>
    <t>Montáž sloupku dopravních značek délky do 3,5 m s betonovým základem</t>
  </si>
  <si>
    <t>345785421</t>
  </si>
  <si>
    <t>Montáž sloupku dopravních značek délky do 3,5 m do betonového základu</t>
  </si>
  <si>
    <t>40445225</t>
  </si>
  <si>
    <t>sloupek pro dopravní značku Zn D 60mm v 3,5m</t>
  </si>
  <si>
    <t>-303477515</t>
  </si>
  <si>
    <t>368116834</t>
  </si>
  <si>
    <t>"V10d"2</t>
  </si>
  <si>
    <t>"V1a"35</t>
  </si>
  <si>
    <t>915111121</t>
  </si>
  <si>
    <t>Vodorovné dopravní značení dělící čáry přerušované š 125 mm základní bílá barva</t>
  </si>
  <si>
    <t>-43958313</t>
  </si>
  <si>
    <t>Vodorovné dopravní značení stříkané barvou dělící čára šířky 125 mm přerušovaná bílá základní</t>
  </si>
  <si>
    <t>"V2a"3,5</t>
  </si>
  <si>
    <t>915121111</t>
  </si>
  <si>
    <t>Vodorovné dopravní značení vodící čáry souvislé š 250 mm základní bílá barva</t>
  </si>
  <si>
    <t>272275218</t>
  </si>
  <si>
    <t>Vodorovné dopravní značení stříkané barvou vodící čára bílá šířky 250 mm souvislá základní</t>
  </si>
  <si>
    <t>"V4" 106+98+79+21</t>
  </si>
  <si>
    <t>915121121</t>
  </si>
  <si>
    <t>Vodorovné dopravní značení vodící čáry přerušované š 250 mm základní bílá barva</t>
  </si>
  <si>
    <t>-1825661637</t>
  </si>
  <si>
    <t>Vodorovné dopravní značení stříkané barvou vodící čára bílá šířky 250 mm přerušovaná základní</t>
  </si>
  <si>
    <t>"V10d"23+2</t>
  </si>
  <si>
    <t>"V2b" 22</t>
  </si>
  <si>
    <t>-1907612444</t>
  </si>
  <si>
    <t>"V13" 28+55+21</t>
  </si>
  <si>
    <t>"V20" 1*2</t>
  </si>
  <si>
    <t>1034142188</t>
  </si>
  <si>
    <t>915211121</t>
  </si>
  <si>
    <t>Vodorovné dopravní značení dělící čáry přerušované š 125 mm bílý plast</t>
  </si>
  <si>
    <t>-664028646</t>
  </si>
  <si>
    <t>Vodorovné dopravní značení stříkaným plastem dělící čára šířky 125 mm přerušovaná bílá základní</t>
  </si>
  <si>
    <t>915221111</t>
  </si>
  <si>
    <t>Vodorovné dopravní značení vodící čáry souvislé š 250 mm bílý plast</t>
  </si>
  <si>
    <t>-565248069</t>
  </si>
  <si>
    <t>Vodorovné dopravní značení stříkaným plastem vodící čára bílá šířky 250 mm souvislá základní</t>
  </si>
  <si>
    <t>915221121</t>
  </si>
  <si>
    <t>Vodorovné dopravní značení vodící čáry přerušované š 250 mm bílý plast</t>
  </si>
  <si>
    <t>1801867115</t>
  </si>
  <si>
    <t>Vodorovné dopravní značení stříkaným plastem vodící čára bílá šířky 250 mm přerušovaná základní</t>
  </si>
  <si>
    <t>-2074668244</t>
  </si>
  <si>
    <t>1171211264</t>
  </si>
  <si>
    <t>1872269288</t>
  </si>
  <si>
    <t>916781111</t>
  </si>
  <si>
    <t>Zpomalovací plastový práh pro přejezdovou rychlost 30 km/h</t>
  </si>
  <si>
    <t>1574103943</t>
  </si>
  <si>
    <t>Zpomalovací práh plastový pro přejezdovou rychlost 30 km/h</t>
  </si>
  <si>
    <t>-723506125</t>
  </si>
  <si>
    <t>11+60</t>
  </si>
  <si>
    <t>-785594855</t>
  </si>
  <si>
    <t>-1457551722</t>
  </si>
  <si>
    <t>241761453</t>
  </si>
  <si>
    <t>-1726282868</t>
  </si>
  <si>
    <t>201709867</t>
  </si>
  <si>
    <t>87,984*9 'Přepočtené koeficientem množství</t>
  </si>
  <si>
    <t>-1166286841</t>
  </si>
  <si>
    <t>86,48</t>
  </si>
  <si>
    <t>-668413554</t>
  </si>
  <si>
    <t>1,504</t>
  </si>
  <si>
    <t>-662086304</t>
  </si>
  <si>
    <t>250541246</t>
  </si>
  <si>
    <t>-938576590</t>
  </si>
  <si>
    <t>-735015807</t>
  </si>
  <si>
    <t>-87435225</t>
  </si>
  <si>
    <t>1796481861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</si>
</sst>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115</xdr:row>
      <xdr:rowOff>0</xdr:rowOff>
    </xdr:from>
    <xdr:to>
      <xdr:col>9</xdr:col>
      <xdr:colOff>1215390</xdr:colOff>
      <xdr:row>119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115</xdr:row>
      <xdr:rowOff>0</xdr:rowOff>
    </xdr:from>
    <xdr:to>
      <xdr:col>9</xdr:col>
      <xdr:colOff>1215390</xdr:colOff>
      <xdr:row>119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115</xdr:row>
      <xdr:rowOff>0</xdr:rowOff>
    </xdr:from>
    <xdr:to>
      <xdr:col>9</xdr:col>
      <xdr:colOff>1215390</xdr:colOff>
      <xdr:row>119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115</xdr:row>
      <xdr:rowOff>0</xdr:rowOff>
    </xdr:from>
    <xdr:to>
      <xdr:col>9</xdr:col>
      <xdr:colOff>1215390</xdr:colOff>
      <xdr:row>119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115</xdr:row>
      <xdr:rowOff>0</xdr:rowOff>
    </xdr:from>
    <xdr:to>
      <xdr:col>9</xdr:col>
      <xdr:colOff>1215390</xdr:colOff>
      <xdr:row>119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115</xdr:row>
      <xdr:rowOff>0</xdr:rowOff>
    </xdr:from>
    <xdr:to>
      <xdr:col>9</xdr:col>
      <xdr:colOff>1215390</xdr:colOff>
      <xdr:row>119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5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11" t="s">
        <v>14</v>
      </c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R5" s="19"/>
      <c r="BE5" s="208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13" t="s">
        <v>17</v>
      </c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R6" s="19"/>
      <c r="BE6" s="209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09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09"/>
      <c r="BS8" s="16" t="s">
        <v>6</v>
      </c>
    </row>
    <row r="9" spans="1:74" ht="14.45" customHeight="1">
      <c r="B9" s="19"/>
      <c r="AR9" s="19"/>
      <c r="BE9" s="209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26</v>
      </c>
      <c r="AR10" s="19"/>
      <c r="BE10" s="209"/>
      <c r="BS10" s="16" t="s">
        <v>6</v>
      </c>
    </row>
    <row r="11" spans="1:74" ht="18.399999999999999" customHeight="1">
      <c r="B11" s="19"/>
      <c r="E11" s="24" t="s">
        <v>27</v>
      </c>
      <c r="AK11" s="26" t="s">
        <v>28</v>
      </c>
      <c r="AN11" s="24" t="s">
        <v>1</v>
      </c>
      <c r="AR11" s="19"/>
      <c r="BE11" s="209"/>
      <c r="BS11" s="16" t="s">
        <v>6</v>
      </c>
    </row>
    <row r="12" spans="1:74" ht="6.95" customHeight="1">
      <c r="B12" s="19"/>
      <c r="AR12" s="19"/>
      <c r="BE12" s="209"/>
      <c r="BS12" s="16" t="s">
        <v>6</v>
      </c>
    </row>
    <row r="13" spans="1:74" ht="12" customHeight="1">
      <c r="B13" s="19"/>
      <c r="D13" s="26" t="s">
        <v>29</v>
      </c>
      <c r="AK13" s="26" t="s">
        <v>25</v>
      </c>
      <c r="AN13" s="28" t="s">
        <v>30</v>
      </c>
      <c r="AR13" s="19"/>
      <c r="BE13" s="209"/>
      <c r="BS13" s="16" t="s">
        <v>6</v>
      </c>
    </row>
    <row r="14" spans="1:74" ht="12.75">
      <c r="B14" s="19"/>
      <c r="E14" s="214" t="s">
        <v>30</v>
      </c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6" t="s">
        <v>28</v>
      </c>
      <c r="AN14" s="28" t="s">
        <v>30</v>
      </c>
      <c r="AR14" s="19"/>
      <c r="BE14" s="209"/>
      <c r="BS14" s="16" t="s">
        <v>6</v>
      </c>
    </row>
    <row r="15" spans="1:74" ht="6.95" customHeight="1">
      <c r="B15" s="19"/>
      <c r="AR15" s="19"/>
      <c r="BE15" s="209"/>
      <c r="BS15" s="16" t="s">
        <v>4</v>
      </c>
    </row>
    <row r="16" spans="1:74" ht="12" customHeight="1">
      <c r="B16" s="19"/>
      <c r="D16" s="26" t="s">
        <v>31</v>
      </c>
      <c r="AK16" s="26" t="s">
        <v>25</v>
      </c>
      <c r="AN16" s="24" t="s">
        <v>1</v>
      </c>
      <c r="AR16" s="19"/>
      <c r="BE16" s="209"/>
      <c r="BS16" s="16" t="s">
        <v>4</v>
      </c>
    </row>
    <row r="17" spans="2:71" ht="18.399999999999999" customHeight="1">
      <c r="B17" s="19"/>
      <c r="E17" s="24" t="s">
        <v>32</v>
      </c>
      <c r="AK17" s="26" t="s">
        <v>28</v>
      </c>
      <c r="AN17" s="24" t="s">
        <v>1</v>
      </c>
      <c r="AR17" s="19"/>
      <c r="BE17" s="209"/>
      <c r="BS17" s="16" t="s">
        <v>33</v>
      </c>
    </row>
    <row r="18" spans="2:71" ht="6.95" customHeight="1">
      <c r="B18" s="19"/>
      <c r="AR18" s="19"/>
      <c r="BE18" s="209"/>
      <c r="BS18" s="16" t="s">
        <v>6</v>
      </c>
    </row>
    <row r="19" spans="2:71" ht="12" customHeight="1">
      <c r="B19" s="19"/>
      <c r="D19" s="26" t="s">
        <v>34</v>
      </c>
      <c r="AK19" s="26" t="s">
        <v>25</v>
      </c>
      <c r="AN19" s="24" t="s">
        <v>35</v>
      </c>
      <c r="AR19" s="19"/>
      <c r="BE19" s="209"/>
      <c r="BS19" s="16" t="s">
        <v>6</v>
      </c>
    </row>
    <row r="20" spans="2:71" ht="18.399999999999999" customHeight="1">
      <c r="B20" s="19"/>
      <c r="E20" s="24" t="s">
        <v>36</v>
      </c>
      <c r="AK20" s="26" t="s">
        <v>28</v>
      </c>
      <c r="AN20" s="24" t="s">
        <v>37</v>
      </c>
      <c r="AR20" s="19"/>
      <c r="BE20" s="209"/>
      <c r="BS20" s="16" t="s">
        <v>33</v>
      </c>
    </row>
    <row r="21" spans="2:71" ht="6.95" customHeight="1">
      <c r="B21" s="19"/>
      <c r="AR21" s="19"/>
      <c r="BE21" s="209"/>
    </row>
    <row r="22" spans="2:71" ht="12" customHeight="1">
      <c r="B22" s="19"/>
      <c r="D22" s="26" t="s">
        <v>38</v>
      </c>
      <c r="AR22" s="19"/>
      <c r="BE22" s="209"/>
    </row>
    <row r="23" spans="2:71" ht="16.5" customHeight="1">
      <c r="B23" s="19"/>
      <c r="E23" s="216" t="s">
        <v>1</v>
      </c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R23" s="19"/>
      <c r="BE23" s="209"/>
    </row>
    <row r="24" spans="2:71" ht="6.95" customHeight="1">
      <c r="B24" s="19"/>
      <c r="AR24" s="19"/>
      <c r="BE24" s="209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09"/>
    </row>
    <row r="26" spans="2:71" s="1" customFormat="1" ht="25.9" customHeight="1">
      <c r="B26" s="31"/>
      <c r="D26" s="32" t="s">
        <v>39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7">
        <f>ROUND(AG94,2)</f>
        <v>0</v>
      </c>
      <c r="AL26" s="218"/>
      <c r="AM26" s="218"/>
      <c r="AN26" s="218"/>
      <c r="AO26" s="218"/>
      <c r="AR26" s="31"/>
      <c r="BE26" s="209"/>
    </row>
    <row r="27" spans="2:71" s="1" customFormat="1" ht="6.95" customHeight="1">
      <c r="B27" s="31"/>
      <c r="AR27" s="31"/>
      <c r="BE27" s="209"/>
    </row>
    <row r="28" spans="2:71" s="1" customFormat="1" ht="12.75">
      <c r="B28" s="31"/>
      <c r="L28" s="219" t="s">
        <v>40</v>
      </c>
      <c r="M28" s="219"/>
      <c r="N28" s="219"/>
      <c r="O28" s="219"/>
      <c r="P28" s="219"/>
      <c r="W28" s="219" t="s">
        <v>41</v>
      </c>
      <c r="X28" s="219"/>
      <c r="Y28" s="219"/>
      <c r="Z28" s="219"/>
      <c r="AA28" s="219"/>
      <c r="AB28" s="219"/>
      <c r="AC28" s="219"/>
      <c r="AD28" s="219"/>
      <c r="AE28" s="219"/>
      <c r="AK28" s="219" t="s">
        <v>42</v>
      </c>
      <c r="AL28" s="219"/>
      <c r="AM28" s="219"/>
      <c r="AN28" s="219"/>
      <c r="AO28" s="219"/>
      <c r="AR28" s="31"/>
      <c r="BE28" s="209"/>
    </row>
    <row r="29" spans="2:71" s="2" customFormat="1" ht="14.45" customHeight="1">
      <c r="B29" s="35"/>
      <c r="D29" s="26" t="s">
        <v>43</v>
      </c>
      <c r="F29" s="26" t="s">
        <v>44</v>
      </c>
      <c r="L29" s="222">
        <v>0.21</v>
      </c>
      <c r="M29" s="221"/>
      <c r="N29" s="221"/>
      <c r="O29" s="221"/>
      <c r="P29" s="221"/>
      <c r="W29" s="220">
        <f>ROUND(AZ94, 2)</f>
        <v>0</v>
      </c>
      <c r="X29" s="221"/>
      <c r="Y29" s="221"/>
      <c r="Z29" s="221"/>
      <c r="AA29" s="221"/>
      <c r="AB29" s="221"/>
      <c r="AC29" s="221"/>
      <c r="AD29" s="221"/>
      <c r="AE29" s="221"/>
      <c r="AK29" s="220">
        <f>ROUND(AV94, 2)</f>
        <v>0</v>
      </c>
      <c r="AL29" s="221"/>
      <c r="AM29" s="221"/>
      <c r="AN29" s="221"/>
      <c r="AO29" s="221"/>
      <c r="AR29" s="35"/>
      <c r="BE29" s="210"/>
    </row>
    <row r="30" spans="2:71" s="2" customFormat="1" ht="14.45" customHeight="1">
      <c r="B30" s="35"/>
      <c r="F30" s="26" t="s">
        <v>45</v>
      </c>
      <c r="L30" s="222">
        <v>0.12</v>
      </c>
      <c r="M30" s="221"/>
      <c r="N30" s="221"/>
      <c r="O30" s="221"/>
      <c r="P30" s="221"/>
      <c r="W30" s="220">
        <f>ROUND(BA94, 2)</f>
        <v>0</v>
      </c>
      <c r="X30" s="221"/>
      <c r="Y30" s="221"/>
      <c r="Z30" s="221"/>
      <c r="AA30" s="221"/>
      <c r="AB30" s="221"/>
      <c r="AC30" s="221"/>
      <c r="AD30" s="221"/>
      <c r="AE30" s="221"/>
      <c r="AK30" s="220">
        <f>ROUND(AW94, 2)</f>
        <v>0</v>
      </c>
      <c r="AL30" s="221"/>
      <c r="AM30" s="221"/>
      <c r="AN30" s="221"/>
      <c r="AO30" s="221"/>
      <c r="AR30" s="35"/>
      <c r="BE30" s="210"/>
    </row>
    <row r="31" spans="2:71" s="2" customFormat="1" ht="14.45" hidden="1" customHeight="1">
      <c r="B31" s="35"/>
      <c r="F31" s="26" t="s">
        <v>46</v>
      </c>
      <c r="L31" s="222">
        <v>0.21</v>
      </c>
      <c r="M31" s="221"/>
      <c r="N31" s="221"/>
      <c r="O31" s="221"/>
      <c r="P31" s="221"/>
      <c r="W31" s="220">
        <f>ROUND(BB94, 2)</f>
        <v>0</v>
      </c>
      <c r="X31" s="221"/>
      <c r="Y31" s="221"/>
      <c r="Z31" s="221"/>
      <c r="AA31" s="221"/>
      <c r="AB31" s="221"/>
      <c r="AC31" s="221"/>
      <c r="AD31" s="221"/>
      <c r="AE31" s="221"/>
      <c r="AK31" s="220">
        <v>0</v>
      </c>
      <c r="AL31" s="221"/>
      <c r="AM31" s="221"/>
      <c r="AN31" s="221"/>
      <c r="AO31" s="221"/>
      <c r="AR31" s="35"/>
      <c r="BE31" s="210"/>
    </row>
    <row r="32" spans="2:71" s="2" customFormat="1" ht="14.45" hidden="1" customHeight="1">
      <c r="B32" s="35"/>
      <c r="F32" s="26" t="s">
        <v>47</v>
      </c>
      <c r="L32" s="222">
        <v>0.12</v>
      </c>
      <c r="M32" s="221"/>
      <c r="N32" s="221"/>
      <c r="O32" s="221"/>
      <c r="P32" s="221"/>
      <c r="W32" s="220">
        <f>ROUND(BC94, 2)</f>
        <v>0</v>
      </c>
      <c r="X32" s="221"/>
      <c r="Y32" s="221"/>
      <c r="Z32" s="221"/>
      <c r="AA32" s="221"/>
      <c r="AB32" s="221"/>
      <c r="AC32" s="221"/>
      <c r="AD32" s="221"/>
      <c r="AE32" s="221"/>
      <c r="AK32" s="220">
        <v>0</v>
      </c>
      <c r="AL32" s="221"/>
      <c r="AM32" s="221"/>
      <c r="AN32" s="221"/>
      <c r="AO32" s="221"/>
      <c r="AR32" s="35"/>
      <c r="BE32" s="210"/>
    </row>
    <row r="33" spans="2:57" s="2" customFormat="1" ht="14.45" hidden="1" customHeight="1">
      <c r="B33" s="35"/>
      <c r="F33" s="26" t="s">
        <v>48</v>
      </c>
      <c r="L33" s="222">
        <v>0</v>
      </c>
      <c r="M33" s="221"/>
      <c r="N33" s="221"/>
      <c r="O33" s="221"/>
      <c r="P33" s="221"/>
      <c r="W33" s="220">
        <f>ROUND(BD94, 2)</f>
        <v>0</v>
      </c>
      <c r="X33" s="221"/>
      <c r="Y33" s="221"/>
      <c r="Z33" s="221"/>
      <c r="AA33" s="221"/>
      <c r="AB33" s="221"/>
      <c r="AC33" s="221"/>
      <c r="AD33" s="221"/>
      <c r="AE33" s="221"/>
      <c r="AK33" s="220">
        <v>0</v>
      </c>
      <c r="AL33" s="221"/>
      <c r="AM33" s="221"/>
      <c r="AN33" s="221"/>
      <c r="AO33" s="221"/>
      <c r="AR33" s="35"/>
      <c r="BE33" s="210"/>
    </row>
    <row r="34" spans="2:57" s="1" customFormat="1" ht="6.95" customHeight="1">
      <c r="B34" s="31"/>
      <c r="AR34" s="31"/>
      <c r="BE34" s="209"/>
    </row>
    <row r="35" spans="2:57" s="1" customFormat="1" ht="25.9" customHeight="1">
      <c r="B35" s="31"/>
      <c r="C35" s="36"/>
      <c r="D35" s="37" t="s">
        <v>49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50</v>
      </c>
      <c r="U35" s="38"/>
      <c r="V35" s="38"/>
      <c r="W35" s="38"/>
      <c r="X35" s="226" t="s">
        <v>51</v>
      </c>
      <c r="Y35" s="224"/>
      <c r="Z35" s="224"/>
      <c r="AA35" s="224"/>
      <c r="AB35" s="224"/>
      <c r="AC35" s="38"/>
      <c r="AD35" s="38"/>
      <c r="AE35" s="38"/>
      <c r="AF35" s="38"/>
      <c r="AG35" s="38"/>
      <c r="AH35" s="38"/>
      <c r="AI35" s="38"/>
      <c r="AJ35" s="38"/>
      <c r="AK35" s="223">
        <f>SUM(AK26:AK33)</f>
        <v>0</v>
      </c>
      <c r="AL35" s="224"/>
      <c r="AM35" s="224"/>
      <c r="AN35" s="224"/>
      <c r="AO35" s="225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52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53</v>
      </c>
      <c r="AI49" s="41"/>
      <c r="AJ49" s="41"/>
      <c r="AK49" s="41"/>
      <c r="AL49" s="41"/>
      <c r="AM49" s="41"/>
      <c r="AN49" s="41"/>
      <c r="AO49" s="41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2" t="s">
        <v>54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55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54</v>
      </c>
      <c r="AI60" s="33"/>
      <c r="AJ60" s="33"/>
      <c r="AK60" s="33"/>
      <c r="AL60" s="33"/>
      <c r="AM60" s="42" t="s">
        <v>55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0" t="s">
        <v>56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57</v>
      </c>
      <c r="AI64" s="41"/>
      <c r="AJ64" s="41"/>
      <c r="AK64" s="41"/>
      <c r="AL64" s="41"/>
      <c r="AM64" s="41"/>
      <c r="AN64" s="41"/>
      <c r="AO64" s="41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2" t="s">
        <v>54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55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54</v>
      </c>
      <c r="AI75" s="33"/>
      <c r="AJ75" s="33"/>
      <c r="AK75" s="33"/>
      <c r="AL75" s="33"/>
      <c r="AM75" s="42" t="s">
        <v>55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58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25052_COMPLET</v>
      </c>
      <c r="AR84" s="47"/>
    </row>
    <row r="85" spans="1:91" s="4" customFormat="1" ht="36.950000000000003" customHeight="1">
      <c r="B85" s="48"/>
      <c r="C85" s="49" t="s">
        <v>16</v>
      </c>
      <c r="L85" s="185" t="str">
        <f>K6</f>
        <v>25052_ŠKOLNÍ, VODNÍ, JANDEČKOVA</v>
      </c>
      <c r="M85" s="186"/>
      <c r="N85" s="186"/>
      <c r="O85" s="186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>Litvínov</v>
      </c>
      <c r="AI87" s="26" t="s">
        <v>22</v>
      </c>
      <c r="AM87" s="187" t="str">
        <f>IF(AN8= "","",AN8)</f>
        <v>27. 3. 2026</v>
      </c>
      <c r="AN87" s="187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>Město Litvínov</v>
      </c>
      <c r="AI89" s="26" t="s">
        <v>31</v>
      </c>
      <c r="AM89" s="192" t="str">
        <f>IF(E17="","",E17)</f>
        <v xml:space="preserve"> </v>
      </c>
      <c r="AN89" s="193"/>
      <c r="AO89" s="193"/>
      <c r="AP89" s="193"/>
      <c r="AR89" s="31"/>
      <c r="AS89" s="188" t="s">
        <v>59</v>
      </c>
      <c r="AT89" s="189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29</v>
      </c>
      <c r="L90" s="3" t="str">
        <f>IF(E14= "Vyplň údaj","",E14)</f>
        <v/>
      </c>
      <c r="AI90" s="26" t="s">
        <v>34</v>
      </c>
      <c r="AM90" s="192" t="str">
        <f>IF(E20="","",E20)</f>
        <v>MESSOR s.r.o.</v>
      </c>
      <c r="AN90" s="193"/>
      <c r="AO90" s="193"/>
      <c r="AP90" s="193"/>
      <c r="AR90" s="31"/>
      <c r="AS90" s="190"/>
      <c r="AT90" s="191"/>
      <c r="BD90" s="55"/>
    </row>
    <row r="91" spans="1:91" s="1" customFormat="1" ht="10.9" customHeight="1">
      <c r="B91" s="31"/>
      <c r="AR91" s="31"/>
      <c r="AS91" s="190"/>
      <c r="AT91" s="191"/>
      <c r="BD91" s="55"/>
    </row>
    <row r="92" spans="1:91" s="1" customFormat="1" ht="29.25" customHeight="1">
      <c r="B92" s="31"/>
      <c r="C92" s="194" t="s">
        <v>60</v>
      </c>
      <c r="D92" s="195"/>
      <c r="E92" s="195"/>
      <c r="F92" s="195"/>
      <c r="G92" s="195"/>
      <c r="H92" s="56"/>
      <c r="I92" s="197" t="s">
        <v>61</v>
      </c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6" t="s">
        <v>62</v>
      </c>
      <c r="AH92" s="195"/>
      <c r="AI92" s="195"/>
      <c r="AJ92" s="195"/>
      <c r="AK92" s="195"/>
      <c r="AL92" s="195"/>
      <c r="AM92" s="195"/>
      <c r="AN92" s="197" t="s">
        <v>63</v>
      </c>
      <c r="AO92" s="195"/>
      <c r="AP92" s="198"/>
      <c r="AQ92" s="57" t="s">
        <v>64</v>
      </c>
      <c r="AR92" s="31"/>
      <c r="AS92" s="58" t="s">
        <v>65</v>
      </c>
      <c r="AT92" s="59" t="s">
        <v>66</v>
      </c>
      <c r="AU92" s="59" t="s">
        <v>67</v>
      </c>
      <c r="AV92" s="59" t="s">
        <v>68</v>
      </c>
      <c r="AW92" s="59" t="s">
        <v>69</v>
      </c>
      <c r="AX92" s="59" t="s">
        <v>70</v>
      </c>
      <c r="AY92" s="59" t="s">
        <v>71</v>
      </c>
      <c r="AZ92" s="59" t="s">
        <v>72</v>
      </c>
      <c r="BA92" s="59" t="s">
        <v>73</v>
      </c>
      <c r="BB92" s="59" t="s">
        <v>74</v>
      </c>
      <c r="BC92" s="59" t="s">
        <v>75</v>
      </c>
      <c r="BD92" s="60" t="s">
        <v>76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77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6">
        <f>ROUND(AG95+AG99+AG101,2)</f>
        <v>0</v>
      </c>
      <c r="AH94" s="206"/>
      <c r="AI94" s="206"/>
      <c r="AJ94" s="206"/>
      <c r="AK94" s="206"/>
      <c r="AL94" s="206"/>
      <c r="AM94" s="206"/>
      <c r="AN94" s="207">
        <f t="shared" ref="AN94:AN103" si="0">SUM(AG94,AT94)</f>
        <v>0</v>
      </c>
      <c r="AO94" s="207"/>
      <c r="AP94" s="207"/>
      <c r="AQ94" s="66" t="s">
        <v>1</v>
      </c>
      <c r="AR94" s="62"/>
      <c r="AS94" s="67">
        <f>ROUND(AS95+AS99+AS101,2)</f>
        <v>0</v>
      </c>
      <c r="AT94" s="68">
        <f t="shared" ref="AT94:AT103" si="1">ROUND(SUM(AV94:AW94),2)</f>
        <v>0</v>
      </c>
      <c r="AU94" s="69">
        <f>ROUND(AU95+AU99+AU101,5)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ROUND(AZ95+AZ99+AZ101,2)</f>
        <v>0</v>
      </c>
      <c r="BA94" s="68">
        <f>ROUND(BA95+BA99+BA101,2)</f>
        <v>0</v>
      </c>
      <c r="BB94" s="68">
        <f>ROUND(BB95+BB99+BB101,2)</f>
        <v>0</v>
      </c>
      <c r="BC94" s="68">
        <f>ROUND(BC95+BC99+BC101,2)</f>
        <v>0</v>
      </c>
      <c r="BD94" s="70">
        <f>ROUND(BD95+BD99+BD101,2)</f>
        <v>0</v>
      </c>
      <c r="BS94" s="71" t="s">
        <v>78</v>
      </c>
      <c r="BT94" s="71" t="s">
        <v>79</v>
      </c>
      <c r="BU94" s="72" t="s">
        <v>80</v>
      </c>
      <c r="BV94" s="71" t="s">
        <v>81</v>
      </c>
      <c r="BW94" s="71" t="s">
        <v>5</v>
      </c>
      <c r="BX94" s="71" t="s">
        <v>82</v>
      </c>
      <c r="CL94" s="71" t="s">
        <v>1</v>
      </c>
    </row>
    <row r="95" spans="1:91" s="6" customFormat="1" ht="24.75" customHeight="1">
      <c r="B95" s="73"/>
      <c r="C95" s="74"/>
      <c r="D95" s="202" t="s">
        <v>83</v>
      </c>
      <c r="E95" s="202"/>
      <c r="F95" s="202"/>
      <c r="G95" s="202"/>
      <c r="H95" s="202"/>
      <c r="I95" s="75"/>
      <c r="J95" s="202" t="s">
        <v>84</v>
      </c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199">
        <f>ROUND(SUM(AG96:AG98),2)</f>
        <v>0</v>
      </c>
      <c r="AH95" s="200"/>
      <c r="AI95" s="200"/>
      <c r="AJ95" s="200"/>
      <c r="AK95" s="200"/>
      <c r="AL95" s="200"/>
      <c r="AM95" s="200"/>
      <c r="AN95" s="201">
        <f t="shared" si="0"/>
        <v>0</v>
      </c>
      <c r="AO95" s="200"/>
      <c r="AP95" s="200"/>
      <c r="AQ95" s="76" t="s">
        <v>85</v>
      </c>
      <c r="AR95" s="73"/>
      <c r="AS95" s="77">
        <f>ROUND(SUM(AS96:AS98),2)</f>
        <v>0</v>
      </c>
      <c r="AT95" s="78">
        <f t="shared" si="1"/>
        <v>0</v>
      </c>
      <c r="AU95" s="79">
        <f>ROUND(SUM(AU96:AU98),5)</f>
        <v>0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>ROUND(SUM(AZ96:AZ98),2)</f>
        <v>0</v>
      </c>
      <c r="BA95" s="78">
        <f>ROUND(SUM(BA96:BA98),2)</f>
        <v>0</v>
      </c>
      <c r="BB95" s="78">
        <f>ROUND(SUM(BB96:BB98),2)</f>
        <v>0</v>
      </c>
      <c r="BC95" s="78">
        <f>ROUND(SUM(BC96:BC98),2)</f>
        <v>0</v>
      </c>
      <c r="BD95" s="80">
        <f>ROUND(SUM(BD96:BD98),2)</f>
        <v>0</v>
      </c>
      <c r="BS95" s="81" t="s">
        <v>78</v>
      </c>
      <c r="BT95" s="81" t="s">
        <v>86</v>
      </c>
      <c r="BU95" s="81" t="s">
        <v>80</v>
      </c>
      <c r="BV95" s="81" t="s">
        <v>81</v>
      </c>
      <c r="BW95" s="81" t="s">
        <v>87</v>
      </c>
      <c r="BX95" s="81" t="s">
        <v>5</v>
      </c>
      <c r="CL95" s="81" t="s">
        <v>1</v>
      </c>
      <c r="CM95" s="81" t="s">
        <v>88</v>
      </c>
    </row>
    <row r="96" spans="1:91" s="3" customFormat="1" ht="16.5" customHeight="1">
      <c r="A96" s="82" t="s">
        <v>89</v>
      </c>
      <c r="B96" s="47"/>
      <c r="C96" s="9"/>
      <c r="D96" s="9"/>
      <c r="E96" s="205" t="s">
        <v>90</v>
      </c>
      <c r="F96" s="205"/>
      <c r="G96" s="205"/>
      <c r="H96" s="205"/>
      <c r="I96" s="205"/>
      <c r="J96" s="9"/>
      <c r="K96" s="205" t="s">
        <v>91</v>
      </c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03">
        <f>'Etapa 1 - Komunikace'!J32</f>
        <v>0</v>
      </c>
      <c r="AH96" s="204"/>
      <c r="AI96" s="204"/>
      <c r="AJ96" s="204"/>
      <c r="AK96" s="204"/>
      <c r="AL96" s="204"/>
      <c r="AM96" s="204"/>
      <c r="AN96" s="203">
        <f t="shared" si="0"/>
        <v>0</v>
      </c>
      <c r="AO96" s="204"/>
      <c r="AP96" s="204"/>
      <c r="AQ96" s="83" t="s">
        <v>92</v>
      </c>
      <c r="AR96" s="47"/>
      <c r="AS96" s="84">
        <v>0</v>
      </c>
      <c r="AT96" s="85">
        <f t="shared" si="1"/>
        <v>0</v>
      </c>
      <c r="AU96" s="86">
        <f>'Etapa 1 - Komunikace'!P131</f>
        <v>0</v>
      </c>
      <c r="AV96" s="85">
        <f>'Etapa 1 - Komunikace'!J35</f>
        <v>0</v>
      </c>
      <c r="AW96" s="85">
        <f>'Etapa 1 - Komunikace'!J36</f>
        <v>0</v>
      </c>
      <c r="AX96" s="85">
        <f>'Etapa 1 - Komunikace'!J37</f>
        <v>0</v>
      </c>
      <c r="AY96" s="85">
        <f>'Etapa 1 - Komunikace'!J38</f>
        <v>0</v>
      </c>
      <c r="AZ96" s="85">
        <f>'Etapa 1 - Komunikace'!F35</f>
        <v>0</v>
      </c>
      <c r="BA96" s="85">
        <f>'Etapa 1 - Komunikace'!F36</f>
        <v>0</v>
      </c>
      <c r="BB96" s="85">
        <f>'Etapa 1 - Komunikace'!F37</f>
        <v>0</v>
      </c>
      <c r="BC96" s="85">
        <f>'Etapa 1 - Komunikace'!F38</f>
        <v>0</v>
      </c>
      <c r="BD96" s="87">
        <f>'Etapa 1 - Komunikace'!F39</f>
        <v>0</v>
      </c>
      <c r="BT96" s="24" t="s">
        <v>88</v>
      </c>
      <c r="BV96" s="24" t="s">
        <v>81</v>
      </c>
      <c r="BW96" s="24" t="s">
        <v>93</v>
      </c>
      <c r="BX96" s="24" t="s">
        <v>87</v>
      </c>
      <c r="CL96" s="24" t="s">
        <v>1</v>
      </c>
    </row>
    <row r="97" spans="1:91" s="3" customFormat="1" ht="23.25" customHeight="1">
      <c r="A97" s="82" t="s">
        <v>89</v>
      </c>
      <c r="B97" s="47"/>
      <c r="C97" s="9"/>
      <c r="D97" s="9"/>
      <c r="E97" s="205" t="s">
        <v>94</v>
      </c>
      <c r="F97" s="205"/>
      <c r="G97" s="205"/>
      <c r="H97" s="205"/>
      <c r="I97" s="205"/>
      <c r="J97" s="9"/>
      <c r="K97" s="205" t="s">
        <v>95</v>
      </c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  <c r="AD97" s="205"/>
      <c r="AE97" s="205"/>
      <c r="AF97" s="205"/>
      <c r="AG97" s="203">
        <f>'Etapa 2a - Parkoviště - v...'!J32</f>
        <v>0</v>
      </c>
      <c r="AH97" s="204"/>
      <c r="AI97" s="204"/>
      <c r="AJ97" s="204"/>
      <c r="AK97" s="204"/>
      <c r="AL97" s="204"/>
      <c r="AM97" s="204"/>
      <c r="AN97" s="203">
        <f t="shared" si="0"/>
        <v>0</v>
      </c>
      <c r="AO97" s="204"/>
      <c r="AP97" s="204"/>
      <c r="AQ97" s="83" t="s">
        <v>92</v>
      </c>
      <c r="AR97" s="47"/>
      <c r="AS97" s="84">
        <v>0</v>
      </c>
      <c r="AT97" s="85">
        <f t="shared" si="1"/>
        <v>0</v>
      </c>
      <c r="AU97" s="86">
        <f>'Etapa 2a - Parkoviště - v...'!P131</f>
        <v>0</v>
      </c>
      <c r="AV97" s="85">
        <f>'Etapa 2a - Parkoviště - v...'!J35</f>
        <v>0</v>
      </c>
      <c r="AW97" s="85">
        <f>'Etapa 2a - Parkoviště - v...'!J36</f>
        <v>0</v>
      </c>
      <c r="AX97" s="85">
        <f>'Etapa 2a - Parkoviště - v...'!J37</f>
        <v>0</v>
      </c>
      <c r="AY97" s="85">
        <f>'Etapa 2a - Parkoviště - v...'!J38</f>
        <v>0</v>
      </c>
      <c r="AZ97" s="85">
        <f>'Etapa 2a - Parkoviště - v...'!F35</f>
        <v>0</v>
      </c>
      <c r="BA97" s="85">
        <f>'Etapa 2a - Parkoviště - v...'!F36</f>
        <v>0</v>
      </c>
      <c r="BB97" s="85">
        <f>'Etapa 2a - Parkoviště - v...'!F37</f>
        <v>0</v>
      </c>
      <c r="BC97" s="85">
        <f>'Etapa 2a - Parkoviště - v...'!F38</f>
        <v>0</v>
      </c>
      <c r="BD97" s="87">
        <f>'Etapa 2a - Parkoviště - v...'!F39</f>
        <v>0</v>
      </c>
      <c r="BT97" s="24" t="s">
        <v>88</v>
      </c>
      <c r="BV97" s="24" t="s">
        <v>81</v>
      </c>
      <c r="BW97" s="24" t="s">
        <v>96</v>
      </c>
      <c r="BX97" s="24" t="s">
        <v>87</v>
      </c>
      <c r="CL97" s="24" t="s">
        <v>1</v>
      </c>
    </row>
    <row r="98" spans="1:91" s="3" customFormat="1" ht="23.25" customHeight="1">
      <c r="A98" s="82" t="s">
        <v>89</v>
      </c>
      <c r="B98" s="47"/>
      <c r="C98" s="9"/>
      <c r="D98" s="9"/>
      <c r="E98" s="205" t="s">
        <v>97</v>
      </c>
      <c r="F98" s="205"/>
      <c r="G98" s="205"/>
      <c r="H98" s="205"/>
      <c r="I98" s="205"/>
      <c r="J98" s="9"/>
      <c r="K98" s="205" t="s">
        <v>98</v>
      </c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03">
        <f>'Etapa 2b - Parkoviště - s...'!J32</f>
        <v>0</v>
      </c>
      <c r="AH98" s="204"/>
      <c r="AI98" s="204"/>
      <c r="AJ98" s="204"/>
      <c r="AK98" s="204"/>
      <c r="AL98" s="204"/>
      <c r="AM98" s="204"/>
      <c r="AN98" s="203">
        <f t="shared" si="0"/>
        <v>0</v>
      </c>
      <c r="AO98" s="204"/>
      <c r="AP98" s="204"/>
      <c r="AQ98" s="83" t="s">
        <v>92</v>
      </c>
      <c r="AR98" s="47"/>
      <c r="AS98" s="84">
        <v>0</v>
      </c>
      <c r="AT98" s="85">
        <f t="shared" si="1"/>
        <v>0</v>
      </c>
      <c r="AU98" s="86">
        <f>'Etapa 2b - Parkoviště - s...'!P131</f>
        <v>0</v>
      </c>
      <c r="AV98" s="85">
        <f>'Etapa 2b - Parkoviště - s...'!J35</f>
        <v>0</v>
      </c>
      <c r="AW98" s="85">
        <f>'Etapa 2b - Parkoviště - s...'!J36</f>
        <v>0</v>
      </c>
      <c r="AX98" s="85">
        <f>'Etapa 2b - Parkoviště - s...'!J37</f>
        <v>0</v>
      </c>
      <c r="AY98" s="85">
        <f>'Etapa 2b - Parkoviště - s...'!J38</f>
        <v>0</v>
      </c>
      <c r="AZ98" s="85">
        <f>'Etapa 2b - Parkoviště - s...'!F35</f>
        <v>0</v>
      </c>
      <c r="BA98" s="85">
        <f>'Etapa 2b - Parkoviště - s...'!F36</f>
        <v>0</v>
      </c>
      <c r="BB98" s="85">
        <f>'Etapa 2b - Parkoviště - s...'!F37</f>
        <v>0</v>
      </c>
      <c r="BC98" s="85">
        <f>'Etapa 2b - Parkoviště - s...'!F38</f>
        <v>0</v>
      </c>
      <c r="BD98" s="87">
        <f>'Etapa 2b - Parkoviště - s...'!F39</f>
        <v>0</v>
      </c>
      <c r="BT98" s="24" t="s">
        <v>88</v>
      </c>
      <c r="BV98" s="24" t="s">
        <v>81</v>
      </c>
      <c r="BW98" s="24" t="s">
        <v>99</v>
      </c>
      <c r="BX98" s="24" t="s">
        <v>87</v>
      </c>
      <c r="CL98" s="24" t="s">
        <v>1</v>
      </c>
    </row>
    <row r="99" spans="1:91" s="6" customFormat="1" ht="24.75" customHeight="1">
      <c r="B99" s="73"/>
      <c r="C99" s="74"/>
      <c r="D99" s="202" t="s">
        <v>100</v>
      </c>
      <c r="E99" s="202"/>
      <c r="F99" s="202"/>
      <c r="G99" s="202"/>
      <c r="H99" s="202"/>
      <c r="I99" s="75"/>
      <c r="J99" s="202" t="s">
        <v>101</v>
      </c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199">
        <f>ROUND(AG100,2)</f>
        <v>0</v>
      </c>
      <c r="AH99" s="200"/>
      <c r="AI99" s="200"/>
      <c r="AJ99" s="200"/>
      <c r="AK99" s="200"/>
      <c r="AL99" s="200"/>
      <c r="AM99" s="200"/>
      <c r="AN99" s="201">
        <f t="shared" si="0"/>
        <v>0</v>
      </c>
      <c r="AO99" s="200"/>
      <c r="AP99" s="200"/>
      <c r="AQ99" s="76" t="s">
        <v>85</v>
      </c>
      <c r="AR99" s="73"/>
      <c r="AS99" s="77">
        <f>ROUND(AS100,2)</f>
        <v>0</v>
      </c>
      <c r="AT99" s="78">
        <f t="shared" si="1"/>
        <v>0</v>
      </c>
      <c r="AU99" s="79">
        <f>ROUND(AU100,5)</f>
        <v>0</v>
      </c>
      <c r="AV99" s="78">
        <f>ROUND(AZ99*L29,2)</f>
        <v>0</v>
      </c>
      <c r="AW99" s="78">
        <f>ROUND(BA99*L30,2)</f>
        <v>0</v>
      </c>
      <c r="AX99" s="78">
        <f>ROUND(BB99*L29,2)</f>
        <v>0</v>
      </c>
      <c r="AY99" s="78">
        <f>ROUND(BC99*L30,2)</f>
        <v>0</v>
      </c>
      <c r="AZ99" s="78">
        <f>ROUND(AZ100,2)</f>
        <v>0</v>
      </c>
      <c r="BA99" s="78">
        <f>ROUND(BA100,2)</f>
        <v>0</v>
      </c>
      <c r="BB99" s="78">
        <f>ROUND(BB100,2)</f>
        <v>0</v>
      </c>
      <c r="BC99" s="78">
        <f>ROUND(BC100,2)</f>
        <v>0</v>
      </c>
      <c r="BD99" s="80">
        <f>ROUND(BD100,2)</f>
        <v>0</v>
      </c>
      <c r="BS99" s="81" t="s">
        <v>78</v>
      </c>
      <c r="BT99" s="81" t="s">
        <v>86</v>
      </c>
      <c r="BU99" s="81" t="s">
        <v>80</v>
      </c>
      <c r="BV99" s="81" t="s">
        <v>81</v>
      </c>
      <c r="BW99" s="81" t="s">
        <v>102</v>
      </c>
      <c r="BX99" s="81" t="s">
        <v>5</v>
      </c>
      <c r="CL99" s="81" t="s">
        <v>1</v>
      </c>
      <c r="CM99" s="81" t="s">
        <v>88</v>
      </c>
    </row>
    <row r="100" spans="1:91" s="3" customFormat="1" ht="16.5" customHeight="1">
      <c r="A100" s="82" t="s">
        <v>89</v>
      </c>
      <c r="B100" s="47"/>
      <c r="C100" s="9"/>
      <c r="D100" s="9"/>
      <c r="E100" s="205" t="s">
        <v>103</v>
      </c>
      <c r="F100" s="205"/>
      <c r="G100" s="205"/>
      <c r="H100" s="205"/>
      <c r="I100" s="205"/>
      <c r="J100" s="9"/>
      <c r="K100" s="205" t="s">
        <v>91</v>
      </c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203">
        <f>'SO.01 - Komunikace'!J32</f>
        <v>0</v>
      </c>
      <c r="AH100" s="204"/>
      <c r="AI100" s="204"/>
      <c r="AJ100" s="204"/>
      <c r="AK100" s="204"/>
      <c r="AL100" s="204"/>
      <c r="AM100" s="204"/>
      <c r="AN100" s="203">
        <f t="shared" si="0"/>
        <v>0</v>
      </c>
      <c r="AO100" s="204"/>
      <c r="AP100" s="204"/>
      <c r="AQ100" s="83" t="s">
        <v>92</v>
      </c>
      <c r="AR100" s="47"/>
      <c r="AS100" s="84">
        <v>0</v>
      </c>
      <c r="AT100" s="85">
        <f t="shared" si="1"/>
        <v>0</v>
      </c>
      <c r="AU100" s="86">
        <f>'SO.01 - Komunikace'!P131</f>
        <v>0</v>
      </c>
      <c r="AV100" s="85">
        <f>'SO.01 - Komunikace'!J35</f>
        <v>0</v>
      </c>
      <c r="AW100" s="85">
        <f>'SO.01 - Komunikace'!J36</f>
        <v>0</v>
      </c>
      <c r="AX100" s="85">
        <f>'SO.01 - Komunikace'!J37</f>
        <v>0</v>
      </c>
      <c r="AY100" s="85">
        <f>'SO.01 - Komunikace'!J38</f>
        <v>0</v>
      </c>
      <c r="AZ100" s="85">
        <f>'SO.01 - Komunikace'!F35</f>
        <v>0</v>
      </c>
      <c r="BA100" s="85">
        <f>'SO.01 - Komunikace'!F36</f>
        <v>0</v>
      </c>
      <c r="BB100" s="85">
        <f>'SO.01 - Komunikace'!F37</f>
        <v>0</v>
      </c>
      <c r="BC100" s="85">
        <f>'SO.01 - Komunikace'!F38</f>
        <v>0</v>
      </c>
      <c r="BD100" s="87">
        <f>'SO.01 - Komunikace'!F39</f>
        <v>0</v>
      </c>
      <c r="BT100" s="24" t="s">
        <v>88</v>
      </c>
      <c r="BV100" s="24" t="s">
        <v>81</v>
      </c>
      <c r="BW100" s="24" t="s">
        <v>104</v>
      </c>
      <c r="BX100" s="24" t="s">
        <v>102</v>
      </c>
      <c r="CL100" s="24" t="s">
        <v>1</v>
      </c>
    </row>
    <row r="101" spans="1:91" s="6" customFormat="1" ht="24.75" customHeight="1">
      <c r="B101" s="73"/>
      <c r="C101" s="74"/>
      <c r="D101" s="202" t="s">
        <v>105</v>
      </c>
      <c r="E101" s="202"/>
      <c r="F101" s="202"/>
      <c r="G101" s="202"/>
      <c r="H101" s="202"/>
      <c r="I101" s="75"/>
      <c r="J101" s="202" t="s">
        <v>106</v>
      </c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199">
        <f>ROUND(SUM(AG102:AG103),2)</f>
        <v>0</v>
      </c>
      <c r="AH101" s="200"/>
      <c r="AI101" s="200"/>
      <c r="AJ101" s="200"/>
      <c r="AK101" s="200"/>
      <c r="AL101" s="200"/>
      <c r="AM101" s="200"/>
      <c r="AN101" s="201">
        <f t="shared" si="0"/>
        <v>0</v>
      </c>
      <c r="AO101" s="200"/>
      <c r="AP101" s="200"/>
      <c r="AQ101" s="76" t="s">
        <v>85</v>
      </c>
      <c r="AR101" s="73"/>
      <c r="AS101" s="77">
        <f>ROUND(SUM(AS102:AS103),2)</f>
        <v>0</v>
      </c>
      <c r="AT101" s="78">
        <f t="shared" si="1"/>
        <v>0</v>
      </c>
      <c r="AU101" s="79">
        <f>ROUND(SUM(AU102:AU103),5)</f>
        <v>0</v>
      </c>
      <c r="AV101" s="78">
        <f>ROUND(AZ101*L29,2)</f>
        <v>0</v>
      </c>
      <c r="AW101" s="78">
        <f>ROUND(BA101*L30,2)</f>
        <v>0</v>
      </c>
      <c r="AX101" s="78">
        <f>ROUND(BB101*L29,2)</f>
        <v>0</v>
      </c>
      <c r="AY101" s="78">
        <f>ROUND(BC101*L30,2)</f>
        <v>0</v>
      </c>
      <c r="AZ101" s="78">
        <f>ROUND(SUM(AZ102:AZ103),2)</f>
        <v>0</v>
      </c>
      <c r="BA101" s="78">
        <f>ROUND(SUM(BA102:BA103),2)</f>
        <v>0</v>
      </c>
      <c r="BB101" s="78">
        <f>ROUND(SUM(BB102:BB103),2)</f>
        <v>0</v>
      </c>
      <c r="BC101" s="78">
        <f>ROUND(SUM(BC102:BC103),2)</f>
        <v>0</v>
      </c>
      <c r="BD101" s="80">
        <f>ROUND(SUM(BD102:BD103),2)</f>
        <v>0</v>
      </c>
      <c r="BS101" s="81" t="s">
        <v>78</v>
      </c>
      <c r="BT101" s="81" t="s">
        <v>86</v>
      </c>
      <c r="BU101" s="81" t="s">
        <v>80</v>
      </c>
      <c r="BV101" s="81" t="s">
        <v>81</v>
      </c>
      <c r="BW101" s="81" t="s">
        <v>107</v>
      </c>
      <c r="BX101" s="81" t="s">
        <v>5</v>
      </c>
      <c r="CL101" s="81" t="s">
        <v>1</v>
      </c>
      <c r="CM101" s="81" t="s">
        <v>88</v>
      </c>
    </row>
    <row r="102" spans="1:91" s="3" customFormat="1" ht="16.5" customHeight="1">
      <c r="A102" s="82" t="s">
        <v>89</v>
      </c>
      <c r="B102" s="47"/>
      <c r="C102" s="9"/>
      <c r="D102" s="9"/>
      <c r="E102" s="205" t="s">
        <v>90</v>
      </c>
      <c r="F102" s="205"/>
      <c r="G102" s="205"/>
      <c r="H102" s="205"/>
      <c r="I102" s="205"/>
      <c r="J102" s="9"/>
      <c r="K102" s="205" t="s">
        <v>91</v>
      </c>
      <c r="L102" s="205"/>
      <c r="M102" s="205"/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  <c r="X102" s="205"/>
      <c r="Y102" s="205"/>
      <c r="Z102" s="205"/>
      <c r="AA102" s="205"/>
      <c r="AB102" s="205"/>
      <c r="AC102" s="205"/>
      <c r="AD102" s="205"/>
      <c r="AE102" s="205"/>
      <c r="AF102" s="205"/>
      <c r="AG102" s="203">
        <f>'Etapa 1 - Komunikace_01'!J32</f>
        <v>0</v>
      </c>
      <c r="AH102" s="204"/>
      <c r="AI102" s="204"/>
      <c r="AJ102" s="204"/>
      <c r="AK102" s="204"/>
      <c r="AL102" s="204"/>
      <c r="AM102" s="204"/>
      <c r="AN102" s="203">
        <f t="shared" si="0"/>
        <v>0</v>
      </c>
      <c r="AO102" s="204"/>
      <c r="AP102" s="204"/>
      <c r="AQ102" s="83" t="s">
        <v>92</v>
      </c>
      <c r="AR102" s="47"/>
      <c r="AS102" s="84">
        <v>0</v>
      </c>
      <c r="AT102" s="85">
        <f t="shared" si="1"/>
        <v>0</v>
      </c>
      <c r="AU102" s="86">
        <f>'Etapa 1 - Komunikace_01'!P131</f>
        <v>0</v>
      </c>
      <c r="AV102" s="85">
        <f>'Etapa 1 - Komunikace_01'!J35</f>
        <v>0</v>
      </c>
      <c r="AW102" s="85">
        <f>'Etapa 1 - Komunikace_01'!J36</f>
        <v>0</v>
      </c>
      <c r="AX102" s="85">
        <f>'Etapa 1 - Komunikace_01'!J37</f>
        <v>0</v>
      </c>
      <c r="AY102" s="85">
        <f>'Etapa 1 - Komunikace_01'!J38</f>
        <v>0</v>
      </c>
      <c r="AZ102" s="85">
        <f>'Etapa 1 - Komunikace_01'!F35</f>
        <v>0</v>
      </c>
      <c r="BA102" s="85">
        <f>'Etapa 1 - Komunikace_01'!F36</f>
        <v>0</v>
      </c>
      <c r="BB102" s="85">
        <f>'Etapa 1 - Komunikace_01'!F37</f>
        <v>0</v>
      </c>
      <c r="BC102" s="85">
        <f>'Etapa 1 - Komunikace_01'!F38</f>
        <v>0</v>
      </c>
      <c r="BD102" s="87">
        <f>'Etapa 1 - Komunikace_01'!F39</f>
        <v>0</v>
      </c>
      <c r="BT102" s="24" t="s">
        <v>88</v>
      </c>
      <c r="BV102" s="24" t="s">
        <v>81</v>
      </c>
      <c r="BW102" s="24" t="s">
        <v>108</v>
      </c>
      <c r="BX102" s="24" t="s">
        <v>107</v>
      </c>
      <c r="CL102" s="24" t="s">
        <v>1</v>
      </c>
    </row>
    <row r="103" spans="1:91" s="3" customFormat="1" ht="16.5" customHeight="1">
      <c r="A103" s="82" t="s">
        <v>89</v>
      </c>
      <c r="B103" s="47"/>
      <c r="C103" s="9"/>
      <c r="D103" s="9"/>
      <c r="E103" s="205" t="s">
        <v>109</v>
      </c>
      <c r="F103" s="205"/>
      <c r="G103" s="205"/>
      <c r="H103" s="205"/>
      <c r="I103" s="205"/>
      <c r="J103" s="9"/>
      <c r="K103" s="205" t="s">
        <v>110</v>
      </c>
      <c r="L103" s="205"/>
      <c r="M103" s="205"/>
      <c r="N103" s="205"/>
      <c r="O103" s="205"/>
      <c r="P103" s="205"/>
      <c r="Q103" s="205"/>
      <c r="R103" s="205"/>
      <c r="S103" s="205"/>
      <c r="T103" s="205"/>
      <c r="U103" s="205"/>
      <c r="V103" s="205"/>
      <c r="W103" s="205"/>
      <c r="X103" s="205"/>
      <c r="Y103" s="205"/>
      <c r="Z103" s="205"/>
      <c r="AA103" s="205"/>
      <c r="AB103" s="205"/>
      <c r="AC103" s="205"/>
      <c r="AD103" s="205"/>
      <c r="AE103" s="205"/>
      <c r="AF103" s="205"/>
      <c r="AG103" s="203">
        <f>'Etapa 2 - Křižovatka'!J32</f>
        <v>0</v>
      </c>
      <c r="AH103" s="204"/>
      <c r="AI103" s="204"/>
      <c r="AJ103" s="204"/>
      <c r="AK103" s="204"/>
      <c r="AL103" s="204"/>
      <c r="AM103" s="204"/>
      <c r="AN103" s="203">
        <f t="shared" si="0"/>
        <v>0</v>
      </c>
      <c r="AO103" s="204"/>
      <c r="AP103" s="204"/>
      <c r="AQ103" s="83" t="s">
        <v>92</v>
      </c>
      <c r="AR103" s="47"/>
      <c r="AS103" s="88">
        <v>0</v>
      </c>
      <c r="AT103" s="89">
        <f t="shared" si="1"/>
        <v>0</v>
      </c>
      <c r="AU103" s="90">
        <f>'Etapa 2 - Křižovatka'!P131</f>
        <v>0</v>
      </c>
      <c r="AV103" s="89">
        <f>'Etapa 2 - Křižovatka'!J35</f>
        <v>0</v>
      </c>
      <c r="AW103" s="89">
        <f>'Etapa 2 - Křižovatka'!J36</f>
        <v>0</v>
      </c>
      <c r="AX103" s="89">
        <f>'Etapa 2 - Křižovatka'!J37</f>
        <v>0</v>
      </c>
      <c r="AY103" s="89">
        <f>'Etapa 2 - Křižovatka'!J38</f>
        <v>0</v>
      </c>
      <c r="AZ103" s="89">
        <f>'Etapa 2 - Křižovatka'!F35</f>
        <v>0</v>
      </c>
      <c r="BA103" s="89">
        <f>'Etapa 2 - Křižovatka'!F36</f>
        <v>0</v>
      </c>
      <c r="BB103" s="89">
        <f>'Etapa 2 - Křižovatka'!F37</f>
        <v>0</v>
      </c>
      <c r="BC103" s="89">
        <f>'Etapa 2 - Křižovatka'!F38</f>
        <v>0</v>
      </c>
      <c r="BD103" s="91">
        <f>'Etapa 2 - Křižovatka'!F39</f>
        <v>0</v>
      </c>
      <c r="BT103" s="24" t="s">
        <v>88</v>
      </c>
      <c r="BV103" s="24" t="s">
        <v>81</v>
      </c>
      <c r="BW103" s="24" t="s">
        <v>111</v>
      </c>
      <c r="BX103" s="24" t="s">
        <v>107</v>
      </c>
      <c r="CL103" s="24" t="s">
        <v>1</v>
      </c>
    </row>
    <row r="104" spans="1:91" s="1" customFormat="1" ht="30" customHeight="1">
      <c r="B104" s="31"/>
      <c r="AR104" s="31"/>
    </row>
    <row r="105" spans="1:91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31"/>
    </row>
  </sheetData>
  <sheetProtection algorithmName="SHA-512" hashValue="8ObSRHhJGsZDH5f8ZQb6WNa3Vz7E+Sj/Cyq0w/NMYQbfINrPnIgXqshg5293L/iDHkAYdQMkKz/0j4wlJLqCEw==" saltValue="oOqizsZHQaDi9GA1cWJIit+kDfv/SlOX0r91v1GP+OJ6kNwfeTrlbLTd+ClFWIlYrCRkxwF8CwGKDxy+WKS2Hw==" spinCount="100000" sheet="1" objects="1" scenarios="1" formatColumns="0" formatRows="0"/>
  <mergeCells count="74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102:AP102"/>
    <mergeCell ref="AG102:AM102"/>
    <mergeCell ref="E102:I102"/>
    <mergeCell ref="K102:AF102"/>
    <mergeCell ref="AN103:AP103"/>
    <mergeCell ref="AG103:AM103"/>
    <mergeCell ref="E103:I103"/>
    <mergeCell ref="K103:AF103"/>
    <mergeCell ref="AN100:AP100"/>
    <mergeCell ref="AG100:AM100"/>
    <mergeCell ref="E100:I100"/>
    <mergeCell ref="K100:AF100"/>
    <mergeCell ref="AN101:AP101"/>
    <mergeCell ref="AG101:AM101"/>
    <mergeCell ref="D101:H101"/>
    <mergeCell ref="J101:AF101"/>
    <mergeCell ref="AG98:AM98"/>
    <mergeCell ref="AN98:AP98"/>
    <mergeCell ref="E98:I98"/>
    <mergeCell ref="K98:AF98"/>
    <mergeCell ref="AN99:AP99"/>
    <mergeCell ref="AG99:AM99"/>
    <mergeCell ref="D99:H99"/>
    <mergeCell ref="J99:AF99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G94:AM94"/>
    <mergeCell ref="AN94:AP94"/>
    <mergeCell ref="L85:AJ85"/>
    <mergeCell ref="AM87:AN87"/>
    <mergeCell ref="AS89:AT91"/>
    <mergeCell ref="AM89:AP89"/>
    <mergeCell ref="AM90:AP90"/>
  </mergeCells>
  <hyperlinks>
    <hyperlink ref="A96" location="'Etapa 1 - Komunikace'!C2" display="/" xr:uid="{00000000-0004-0000-0000-000000000000}"/>
    <hyperlink ref="A97" location="'Etapa 2a - Parkoviště - v...'!C2" display="/" xr:uid="{00000000-0004-0000-0000-000001000000}"/>
    <hyperlink ref="A98" location="'Etapa 2b - Parkoviště - s...'!C2" display="/" xr:uid="{00000000-0004-0000-0000-000002000000}"/>
    <hyperlink ref="A100" location="'SO.01 - Komunikace'!C2" display="/" xr:uid="{00000000-0004-0000-0000-000003000000}"/>
    <hyperlink ref="A102" location="'Etapa 1 - Komunikace_01'!C2" display="/" xr:uid="{00000000-0004-0000-0000-000004000000}"/>
    <hyperlink ref="A103" location="'Etapa 2 - Křižovatka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2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6" t="s">
        <v>93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88</v>
      </c>
    </row>
    <row r="4" spans="2:46" ht="24.95" customHeight="1">
      <c r="B4" s="19"/>
      <c r="D4" s="20" t="s">
        <v>112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7" t="str">
        <f>'Rekapitulace stavby'!K6</f>
        <v>25052_ŠKOLNÍ, VODNÍ, JANDEČKOVA</v>
      </c>
      <c r="F7" s="228"/>
      <c r="G7" s="228"/>
      <c r="H7" s="228"/>
      <c r="L7" s="19"/>
    </row>
    <row r="8" spans="2:46" ht="12" customHeight="1">
      <c r="B8" s="19"/>
      <c r="D8" s="26" t="s">
        <v>113</v>
      </c>
      <c r="L8" s="19"/>
    </row>
    <row r="9" spans="2:46" s="1" customFormat="1" ht="16.5" customHeight="1">
      <c r="B9" s="31"/>
      <c r="E9" s="227" t="s">
        <v>114</v>
      </c>
      <c r="F9" s="229"/>
      <c r="G9" s="229"/>
      <c r="H9" s="229"/>
      <c r="L9" s="31"/>
    </row>
    <row r="10" spans="2:46" s="1" customFormat="1" ht="12" customHeight="1">
      <c r="B10" s="31"/>
      <c r="D10" s="26" t="s">
        <v>115</v>
      </c>
      <c r="L10" s="31"/>
    </row>
    <row r="11" spans="2:46" s="1" customFormat="1" ht="16.5" customHeight="1">
      <c r="B11" s="31"/>
      <c r="E11" s="185" t="s">
        <v>116</v>
      </c>
      <c r="F11" s="229"/>
      <c r="G11" s="229"/>
      <c r="H11" s="229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27. 3. 2026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26</v>
      </c>
      <c r="L16" s="31"/>
    </row>
    <row r="17" spans="2:12" s="1" customFormat="1" ht="18" customHeight="1">
      <c r="B17" s="31"/>
      <c r="E17" s="24" t="s">
        <v>27</v>
      </c>
      <c r="I17" s="26" t="s">
        <v>28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29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0" t="str">
        <f>'Rekapitulace stavby'!E14</f>
        <v>Vyplň údaj</v>
      </c>
      <c r="F20" s="211"/>
      <c r="G20" s="211"/>
      <c r="H20" s="211"/>
      <c r="I20" s="26" t="s">
        <v>28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31</v>
      </c>
      <c r="I22" s="26" t="s">
        <v>25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28</v>
      </c>
      <c r="J23" s="24" t="str">
        <f>IF('Rekapitulace stavby'!AN17="","",'Rekapitulace stavby'!AN17)</f>
        <v/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34</v>
      </c>
      <c r="I25" s="26" t="s">
        <v>25</v>
      </c>
      <c r="J25" s="24" t="s">
        <v>35</v>
      </c>
      <c r="L25" s="31"/>
    </row>
    <row r="26" spans="2:12" s="1" customFormat="1" ht="18" customHeight="1">
      <c r="B26" s="31"/>
      <c r="E26" s="24" t="s">
        <v>36</v>
      </c>
      <c r="I26" s="26" t="s">
        <v>28</v>
      </c>
      <c r="J26" s="24" t="s">
        <v>37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38</v>
      </c>
      <c r="L28" s="31"/>
    </row>
    <row r="29" spans="2:12" s="7" customFormat="1" ht="16.5" customHeight="1">
      <c r="B29" s="93"/>
      <c r="E29" s="216" t="s">
        <v>1</v>
      </c>
      <c r="F29" s="216"/>
      <c r="G29" s="216"/>
      <c r="H29" s="216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39</v>
      </c>
      <c r="J32" s="65">
        <f>ROUND(J131,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41</v>
      </c>
      <c r="I34" s="34" t="s">
        <v>40</v>
      </c>
      <c r="J34" s="34" t="s">
        <v>42</v>
      </c>
      <c r="L34" s="31"/>
    </row>
    <row r="35" spans="2:12" s="1" customFormat="1" ht="14.45" customHeight="1">
      <c r="B35" s="31"/>
      <c r="D35" s="54" t="s">
        <v>43</v>
      </c>
      <c r="E35" s="26" t="s">
        <v>44</v>
      </c>
      <c r="F35" s="85">
        <f>ROUND((SUM(BE131:BE327)),  2)</f>
        <v>0</v>
      </c>
      <c r="I35" s="95">
        <v>0.21</v>
      </c>
      <c r="J35" s="85">
        <f>ROUND(((SUM(BE131:BE327))*I35),  2)</f>
        <v>0</v>
      </c>
      <c r="L35" s="31"/>
    </row>
    <row r="36" spans="2:12" s="1" customFormat="1" ht="14.45" customHeight="1">
      <c r="B36" s="31"/>
      <c r="E36" s="26" t="s">
        <v>45</v>
      </c>
      <c r="F36" s="85">
        <f>ROUND((SUM(BF131:BF327)),  2)</f>
        <v>0</v>
      </c>
      <c r="I36" s="95">
        <v>0.12</v>
      </c>
      <c r="J36" s="85">
        <f>ROUND(((SUM(BF131:BF327))*I36),  2)</f>
        <v>0</v>
      </c>
      <c r="L36" s="31"/>
    </row>
    <row r="37" spans="2:12" s="1" customFormat="1" ht="14.45" hidden="1" customHeight="1">
      <c r="B37" s="31"/>
      <c r="E37" s="26" t="s">
        <v>46</v>
      </c>
      <c r="F37" s="85">
        <f>ROUND((SUM(BG131:BG327)),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47</v>
      </c>
      <c r="F38" s="85">
        <f>ROUND((SUM(BH131:BH327)),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48</v>
      </c>
      <c r="F39" s="85">
        <f>ROUND((SUM(BI131:BI327)),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49</v>
      </c>
      <c r="E41" s="56"/>
      <c r="F41" s="56"/>
      <c r="G41" s="98" t="s">
        <v>50</v>
      </c>
      <c r="H41" s="99" t="s">
        <v>51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54</v>
      </c>
      <c r="E61" s="33"/>
      <c r="F61" s="102" t="s">
        <v>55</v>
      </c>
      <c r="G61" s="42" t="s">
        <v>54</v>
      </c>
      <c r="H61" s="33"/>
      <c r="I61" s="33"/>
      <c r="J61" s="103" t="s">
        <v>55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54</v>
      </c>
      <c r="E76" s="33"/>
      <c r="F76" s="102" t="s">
        <v>55</v>
      </c>
      <c r="G76" s="42" t="s">
        <v>54</v>
      </c>
      <c r="H76" s="33"/>
      <c r="I76" s="33"/>
      <c r="J76" s="103" t="s">
        <v>55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117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27" t="str">
        <f>E7</f>
        <v>25052_ŠKOLNÍ, VODNÍ, JANDEČKOVA</v>
      </c>
      <c r="F85" s="228"/>
      <c r="G85" s="228"/>
      <c r="H85" s="228"/>
      <c r="L85" s="31"/>
    </row>
    <row r="86" spans="2:12" ht="12" customHeight="1">
      <c r="B86" s="19"/>
      <c r="C86" s="26" t="s">
        <v>113</v>
      </c>
      <c r="L86" s="19"/>
    </row>
    <row r="87" spans="2:12" s="1" customFormat="1" ht="16.5" customHeight="1">
      <c r="B87" s="31"/>
      <c r="E87" s="227" t="s">
        <v>114</v>
      </c>
      <c r="F87" s="229"/>
      <c r="G87" s="229"/>
      <c r="H87" s="229"/>
      <c r="L87" s="31"/>
    </row>
    <row r="88" spans="2:12" s="1" customFormat="1" ht="12" customHeight="1">
      <c r="B88" s="31"/>
      <c r="C88" s="26" t="s">
        <v>115</v>
      </c>
      <c r="L88" s="31"/>
    </row>
    <row r="89" spans="2:12" s="1" customFormat="1" ht="16.5" customHeight="1">
      <c r="B89" s="31"/>
      <c r="E89" s="185" t="str">
        <f>E11</f>
        <v>Etapa 1 - Komunikace</v>
      </c>
      <c r="F89" s="229"/>
      <c r="G89" s="229"/>
      <c r="H89" s="229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Litvínov</v>
      </c>
      <c r="I91" s="26" t="s">
        <v>22</v>
      </c>
      <c r="J91" s="51" t="str">
        <f>IF(J14="","",J14)</f>
        <v>27. 3. 2026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24</v>
      </c>
      <c r="F93" s="24" t="str">
        <f>E17</f>
        <v>Město Litvínov</v>
      </c>
      <c r="I93" s="26" t="s">
        <v>31</v>
      </c>
      <c r="J93" s="29" t="str">
        <f>E23</f>
        <v xml:space="preserve"> </v>
      </c>
      <c r="L93" s="31"/>
    </row>
    <row r="94" spans="2:12" s="1" customFormat="1" ht="15.2" customHeight="1">
      <c r="B94" s="31"/>
      <c r="C94" s="26" t="s">
        <v>29</v>
      </c>
      <c r="F94" s="24" t="str">
        <f>IF(E20="","",E20)</f>
        <v>Vyplň údaj</v>
      </c>
      <c r="I94" s="26" t="s">
        <v>34</v>
      </c>
      <c r="J94" s="29" t="str">
        <f>E26</f>
        <v>MESSOR s.r.o.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118</v>
      </c>
      <c r="D96" s="96"/>
      <c r="E96" s="96"/>
      <c r="F96" s="96"/>
      <c r="G96" s="96"/>
      <c r="H96" s="96"/>
      <c r="I96" s="96"/>
      <c r="J96" s="105" t="s">
        <v>119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120</v>
      </c>
      <c r="J98" s="65">
        <f>J131</f>
        <v>0</v>
      </c>
      <c r="L98" s="31"/>
      <c r="AU98" s="16" t="s">
        <v>121</v>
      </c>
    </row>
    <row r="99" spans="2:47" s="8" customFormat="1" ht="24.95" customHeight="1">
      <c r="B99" s="107"/>
      <c r="D99" s="108" t="s">
        <v>122</v>
      </c>
      <c r="E99" s="109"/>
      <c r="F99" s="109"/>
      <c r="G99" s="109"/>
      <c r="H99" s="109"/>
      <c r="I99" s="109"/>
      <c r="J99" s="110">
        <f>J132</f>
        <v>0</v>
      </c>
      <c r="L99" s="107"/>
    </row>
    <row r="100" spans="2:47" s="9" customFormat="1" ht="19.899999999999999" customHeight="1">
      <c r="B100" s="111"/>
      <c r="D100" s="112" t="s">
        <v>123</v>
      </c>
      <c r="E100" s="113"/>
      <c r="F100" s="113"/>
      <c r="G100" s="113"/>
      <c r="H100" s="113"/>
      <c r="I100" s="113"/>
      <c r="J100" s="114">
        <f>J133</f>
        <v>0</v>
      </c>
      <c r="L100" s="111"/>
    </row>
    <row r="101" spans="2:47" s="9" customFormat="1" ht="19.899999999999999" customHeight="1">
      <c r="B101" s="111"/>
      <c r="D101" s="112" t="s">
        <v>124</v>
      </c>
      <c r="E101" s="113"/>
      <c r="F101" s="113"/>
      <c r="G101" s="113"/>
      <c r="H101" s="113"/>
      <c r="I101" s="113"/>
      <c r="J101" s="114">
        <f>J154</f>
        <v>0</v>
      </c>
      <c r="L101" s="111"/>
    </row>
    <row r="102" spans="2:47" s="9" customFormat="1" ht="19.899999999999999" customHeight="1">
      <c r="B102" s="111"/>
      <c r="D102" s="112" t="s">
        <v>125</v>
      </c>
      <c r="E102" s="113"/>
      <c r="F102" s="113"/>
      <c r="G102" s="113"/>
      <c r="H102" s="113"/>
      <c r="I102" s="113"/>
      <c r="J102" s="114">
        <f>J172</f>
        <v>0</v>
      </c>
      <c r="L102" s="111"/>
    </row>
    <row r="103" spans="2:47" s="9" customFormat="1" ht="19.899999999999999" customHeight="1">
      <c r="B103" s="111"/>
      <c r="D103" s="112" t="s">
        <v>126</v>
      </c>
      <c r="E103" s="113"/>
      <c r="F103" s="113"/>
      <c r="G103" s="113"/>
      <c r="H103" s="113"/>
      <c r="I103" s="113"/>
      <c r="J103" s="114">
        <f>J183</f>
        <v>0</v>
      </c>
      <c r="L103" s="111"/>
    </row>
    <row r="104" spans="2:47" s="9" customFormat="1" ht="19.899999999999999" customHeight="1">
      <c r="B104" s="111"/>
      <c r="D104" s="112" t="s">
        <v>127</v>
      </c>
      <c r="E104" s="113"/>
      <c r="F104" s="113"/>
      <c r="G104" s="113"/>
      <c r="H104" s="113"/>
      <c r="I104" s="113"/>
      <c r="J104" s="114">
        <f>J288</f>
        <v>0</v>
      </c>
      <c r="L104" s="111"/>
    </row>
    <row r="105" spans="2:47" s="9" customFormat="1" ht="19.899999999999999" customHeight="1">
      <c r="B105" s="111"/>
      <c r="D105" s="112" t="s">
        <v>128</v>
      </c>
      <c r="E105" s="113"/>
      <c r="F105" s="113"/>
      <c r="G105" s="113"/>
      <c r="H105" s="113"/>
      <c r="I105" s="113"/>
      <c r="J105" s="114">
        <f>J303</f>
        <v>0</v>
      </c>
      <c r="L105" s="111"/>
    </row>
    <row r="106" spans="2:47" s="8" customFormat="1" ht="24.95" customHeight="1">
      <c r="B106" s="107"/>
      <c r="D106" s="108" t="s">
        <v>129</v>
      </c>
      <c r="E106" s="109"/>
      <c r="F106" s="109"/>
      <c r="G106" s="109"/>
      <c r="H106" s="109"/>
      <c r="I106" s="109"/>
      <c r="J106" s="110">
        <f>J306</f>
        <v>0</v>
      </c>
      <c r="L106" s="107"/>
    </row>
    <row r="107" spans="2:47" s="9" customFormat="1" ht="19.899999999999999" customHeight="1">
      <c r="B107" s="111"/>
      <c r="D107" s="112" t="s">
        <v>130</v>
      </c>
      <c r="E107" s="113"/>
      <c r="F107" s="113"/>
      <c r="G107" s="113"/>
      <c r="H107" s="113"/>
      <c r="I107" s="113"/>
      <c r="J107" s="114">
        <f>J307</f>
        <v>0</v>
      </c>
      <c r="L107" s="111"/>
    </row>
    <row r="108" spans="2:47" s="9" customFormat="1" ht="19.899999999999999" customHeight="1">
      <c r="B108" s="111"/>
      <c r="D108" s="112" t="s">
        <v>131</v>
      </c>
      <c r="E108" s="113"/>
      <c r="F108" s="113"/>
      <c r="G108" s="113"/>
      <c r="H108" s="113"/>
      <c r="I108" s="113"/>
      <c r="J108" s="114">
        <f>J315</f>
        <v>0</v>
      </c>
      <c r="L108" s="111"/>
    </row>
    <row r="109" spans="2:47" s="9" customFormat="1" ht="19.899999999999999" customHeight="1">
      <c r="B109" s="111"/>
      <c r="D109" s="112" t="s">
        <v>132</v>
      </c>
      <c r="E109" s="113"/>
      <c r="F109" s="113"/>
      <c r="G109" s="113"/>
      <c r="H109" s="113"/>
      <c r="I109" s="113"/>
      <c r="J109" s="114">
        <f>J323</f>
        <v>0</v>
      </c>
      <c r="L109" s="111"/>
    </row>
    <row r="110" spans="2:47" s="1" customFormat="1" ht="21.75" customHeight="1">
      <c r="B110" s="31"/>
      <c r="L110" s="31"/>
    </row>
    <row r="111" spans="2:47" s="1" customFormat="1" ht="6.95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1"/>
    </row>
    <row r="115" spans="2:12" s="1" customFormat="1" ht="6.95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31"/>
    </row>
    <row r="116" spans="2:12" s="1" customFormat="1" ht="24.95" customHeight="1">
      <c r="B116" s="31"/>
      <c r="C116" s="20" t="s">
        <v>133</v>
      </c>
      <c r="L116" s="31"/>
    </row>
    <row r="117" spans="2:12" s="1" customFormat="1" ht="6.95" customHeight="1">
      <c r="B117" s="31"/>
      <c r="L117" s="31"/>
    </row>
    <row r="118" spans="2:12" s="1" customFormat="1" ht="12" customHeight="1">
      <c r="B118" s="31"/>
      <c r="C118" s="26" t="s">
        <v>16</v>
      </c>
      <c r="L118" s="31"/>
    </row>
    <row r="119" spans="2:12" s="1" customFormat="1" ht="16.5" customHeight="1">
      <c r="B119" s="31"/>
      <c r="E119" s="227" t="str">
        <f>E7</f>
        <v>25052_ŠKOLNÍ, VODNÍ, JANDEČKOVA</v>
      </c>
      <c r="F119" s="228"/>
      <c r="G119" s="228"/>
      <c r="H119" s="228"/>
      <c r="L119" s="31"/>
    </row>
    <row r="120" spans="2:12" ht="12" customHeight="1">
      <c r="B120" s="19"/>
      <c r="C120" s="26" t="s">
        <v>113</v>
      </c>
      <c r="L120" s="19"/>
    </row>
    <row r="121" spans="2:12" s="1" customFormat="1" ht="16.5" customHeight="1">
      <c r="B121" s="31"/>
      <c r="E121" s="227" t="s">
        <v>114</v>
      </c>
      <c r="F121" s="229"/>
      <c r="G121" s="229"/>
      <c r="H121" s="229"/>
      <c r="L121" s="31"/>
    </row>
    <row r="122" spans="2:12" s="1" customFormat="1" ht="12" customHeight="1">
      <c r="B122" s="31"/>
      <c r="C122" s="26" t="s">
        <v>115</v>
      </c>
      <c r="L122" s="31"/>
    </row>
    <row r="123" spans="2:12" s="1" customFormat="1" ht="16.5" customHeight="1">
      <c r="B123" s="31"/>
      <c r="E123" s="185" t="str">
        <f>E11</f>
        <v>Etapa 1 - Komunikace</v>
      </c>
      <c r="F123" s="229"/>
      <c r="G123" s="229"/>
      <c r="H123" s="229"/>
      <c r="L123" s="31"/>
    </row>
    <row r="124" spans="2:12" s="1" customFormat="1" ht="6.95" customHeight="1">
      <c r="B124" s="31"/>
      <c r="L124" s="31"/>
    </row>
    <row r="125" spans="2:12" s="1" customFormat="1" ht="12" customHeight="1">
      <c r="B125" s="31"/>
      <c r="C125" s="26" t="s">
        <v>20</v>
      </c>
      <c r="F125" s="24" t="str">
        <f>F14</f>
        <v>Litvínov</v>
      </c>
      <c r="I125" s="26" t="s">
        <v>22</v>
      </c>
      <c r="J125" s="51" t="str">
        <f>IF(J14="","",J14)</f>
        <v>27. 3. 2026</v>
      </c>
      <c r="L125" s="31"/>
    </row>
    <row r="126" spans="2:12" s="1" customFormat="1" ht="6.95" customHeight="1">
      <c r="B126" s="31"/>
      <c r="L126" s="31"/>
    </row>
    <row r="127" spans="2:12" s="1" customFormat="1" ht="15.2" customHeight="1">
      <c r="B127" s="31"/>
      <c r="C127" s="26" t="s">
        <v>24</v>
      </c>
      <c r="F127" s="24" t="str">
        <f>E17</f>
        <v>Město Litvínov</v>
      </c>
      <c r="I127" s="26" t="s">
        <v>31</v>
      </c>
      <c r="J127" s="29" t="str">
        <f>E23</f>
        <v xml:space="preserve"> </v>
      </c>
      <c r="L127" s="31"/>
    </row>
    <row r="128" spans="2:12" s="1" customFormat="1" ht="15.2" customHeight="1">
      <c r="B128" s="31"/>
      <c r="C128" s="26" t="s">
        <v>29</v>
      </c>
      <c r="F128" s="24" t="str">
        <f>IF(E20="","",E20)</f>
        <v>Vyplň údaj</v>
      </c>
      <c r="I128" s="26" t="s">
        <v>34</v>
      </c>
      <c r="J128" s="29" t="str">
        <f>E26</f>
        <v>MESSOR s.r.o.</v>
      </c>
      <c r="L128" s="31"/>
    </row>
    <row r="129" spans="2:65" s="1" customFormat="1" ht="10.35" customHeight="1">
      <c r="B129" s="31"/>
      <c r="L129" s="31"/>
    </row>
    <row r="130" spans="2:65" s="10" customFormat="1" ht="29.25" customHeight="1">
      <c r="B130" s="115"/>
      <c r="C130" s="116" t="s">
        <v>134</v>
      </c>
      <c r="D130" s="117" t="s">
        <v>64</v>
      </c>
      <c r="E130" s="117" t="s">
        <v>60</v>
      </c>
      <c r="F130" s="117" t="s">
        <v>61</v>
      </c>
      <c r="G130" s="117" t="s">
        <v>135</v>
      </c>
      <c r="H130" s="117" t="s">
        <v>136</v>
      </c>
      <c r="I130" s="117" t="s">
        <v>137</v>
      </c>
      <c r="J130" s="117" t="s">
        <v>119</v>
      </c>
      <c r="K130" s="118" t="s">
        <v>138</v>
      </c>
      <c r="L130" s="115"/>
      <c r="M130" s="58" t="s">
        <v>1</v>
      </c>
      <c r="N130" s="59" t="s">
        <v>43</v>
      </c>
      <c r="O130" s="59" t="s">
        <v>139</v>
      </c>
      <c r="P130" s="59" t="s">
        <v>140</v>
      </c>
      <c r="Q130" s="59" t="s">
        <v>141</v>
      </c>
      <c r="R130" s="59" t="s">
        <v>142</v>
      </c>
      <c r="S130" s="59" t="s">
        <v>143</v>
      </c>
      <c r="T130" s="60" t="s">
        <v>144</v>
      </c>
    </row>
    <row r="131" spans="2:65" s="1" customFormat="1" ht="22.9" customHeight="1">
      <c r="B131" s="31"/>
      <c r="C131" s="63" t="s">
        <v>145</v>
      </c>
      <c r="J131" s="119">
        <f>BK131</f>
        <v>0</v>
      </c>
      <c r="L131" s="31"/>
      <c r="M131" s="61"/>
      <c r="N131" s="52"/>
      <c r="O131" s="52"/>
      <c r="P131" s="120">
        <f>P132+P306</f>
        <v>0</v>
      </c>
      <c r="Q131" s="52"/>
      <c r="R131" s="120">
        <f>R132+R306</f>
        <v>135.90498100000002</v>
      </c>
      <c r="S131" s="52"/>
      <c r="T131" s="121">
        <f>T132+T306</f>
        <v>281.40700000000004</v>
      </c>
      <c r="AT131" s="16" t="s">
        <v>78</v>
      </c>
      <c r="AU131" s="16" t="s">
        <v>121</v>
      </c>
      <c r="BK131" s="122">
        <f>BK132+BK306</f>
        <v>0</v>
      </c>
    </row>
    <row r="132" spans="2:65" s="11" customFormat="1" ht="25.9" customHeight="1">
      <c r="B132" s="123"/>
      <c r="D132" s="124" t="s">
        <v>78</v>
      </c>
      <c r="E132" s="125" t="s">
        <v>146</v>
      </c>
      <c r="F132" s="125" t="s">
        <v>147</v>
      </c>
      <c r="I132" s="126"/>
      <c r="J132" s="127">
        <f>BK132</f>
        <v>0</v>
      </c>
      <c r="L132" s="123"/>
      <c r="M132" s="128"/>
      <c r="P132" s="129">
        <f>P133+P154+P172+P183+P288+P303</f>
        <v>0</v>
      </c>
      <c r="R132" s="129">
        <f>R133+R154+R172+R183+R288+R303</f>
        <v>135.90498100000002</v>
      </c>
      <c r="T132" s="130">
        <f>T133+T154+T172+T183+T288+T303</f>
        <v>281.40700000000004</v>
      </c>
      <c r="AR132" s="124" t="s">
        <v>86</v>
      </c>
      <c r="AT132" s="131" t="s">
        <v>78</v>
      </c>
      <c r="AU132" s="131" t="s">
        <v>79</v>
      </c>
      <c r="AY132" s="124" t="s">
        <v>148</v>
      </c>
      <c r="BK132" s="132">
        <f>BK133+BK154+BK172+BK183+BK288+BK303</f>
        <v>0</v>
      </c>
    </row>
    <row r="133" spans="2:65" s="11" customFormat="1" ht="22.9" customHeight="1">
      <c r="B133" s="123"/>
      <c r="D133" s="124" t="s">
        <v>78</v>
      </c>
      <c r="E133" s="133" t="s">
        <v>86</v>
      </c>
      <c r="F133" s="133" t="s">
        <v>149</v>
      </c>
      <c r="I133" s="126"/>
      <c r="J133" s="134">
        <f>BK133</f>
        <v>0</v>
      </c>
      <c r="L133" s="123"/>
      <c r="M133" s="128"/>
      <c r="P133" s="129">
        <f>SUM(P134:P153)</f>
        <v>0</v>
      </c>
      <c r="R133" s="129">
        <f>SUM(R134:R153)</f>
        <v>1.8490000000000003E-2</v>
      </c>
      <c r="T133" s="130">
        <f>SUM(T134:T153)</f>
        <v>247.54500000000002</v>
      </c>
      <c r="AR133" s="124" t="s">
        <v>86</v>
      </c>
      <c r="AT133" s="131" t="s">
        <v>78</v>
      </c>
      <c r="AU133" s="131" t="s">
        <v>86</v>
      </c>
      <c r="AY133" s="124" t="s">
        <v>148</v>
      </c>
      <c r="BK133" s="132">
        <f>SUM(BK134:BK153)</f>
        <v>0</v>
      </c>
    </row>
    <row r="134" spans="2:65" s="1" customFormat="1" ht="24.2" customHeight="1">
      <c r="B134" s="31"/>
      <c r="C134" s="135" t="s">
        <v>86</v>
      </c>
      <c r="D134" s="135" t="s">
        <v>150</v>
      </c>
      <c r="E134" s="136" t="s">
        <v>151</v>
      </c>
      <c r="F134" s="137" t="s">
        <v>152</v>
      </c>
      <c r="G134" s="138" t="s">
        <v>153</v>
      </c>
      <c r="H134" s="139">
        <v>1636</v>
      </c>
      <c r="I134" s="140"/>
      <c r="J134" s="141">
        <f>ROUND(I134*H134,2)</f>
        <v>0</v>
      </c>
      <c r="K134" s="137" t="s">
        <v>154</v>
      </c>
      <c r="L134" s="31"/>
      <c r="M134" s="142" t="s">
        <v>1</v>
      </c>
      <c r="N134" s="143" t="s">
        <v>44</v>
      </c>
      <c r="P134" s="144">
        <f>O134*H134</f>
        <v>0</v>
      </c>
      <c r="Q134" s="144">
        <v>1.0000000000000001E-5</v>
      </c>
      <c r="R134" s="144">
        <f>Q134*H134</f>
        <v>1.6360000000000003E-2</v>
      </c>
      <c r="S134" s="144">
        <v>0.115</v>
      </c>
      <c r="T134" s="145">
        <f>S134*H134</f>
        <v>188.14000000000001</v>
      </c>
      <c r="AR134" s="146" t="s">
        <v>155</v>
      </c>
      <c r="AT134" s="146" t="s">
        <v>150</v>
      </c>
      <c r="AU134" s="146" t="s">
        <v>88</v>
      </c>
      <c r="AY134" s="16" t="s">
        <v>148</v>
      </c>
      <c r="BE134" s="147">
        <f>IF(N134="základní",J134,0)</f>
        <v>0</v>
      </c>
      <c r="BF134" s="147">
        <f>IF(N134="snížená",J134,0)</f>
        <v>0</v>
      </c>
      <c r="BG134" s="147">
        <f>IF(N134="zákl. přenesená",J134,0)</f>
        <v>0</v>
      </c>
      <c r="BH134" s="147">
        <f>IF(N134="sníž. přenesená",J134,0)</f>
        <v>0</v>
      </c>
      <c r="BI134" s="147">
        <f>IF(N134="nulová",J134,0)</f>
        <v>0</v>
      </c>
      <c r="BJ134" s="16" t="s">
        <v>86</v>
      </c>
      <c r="BK134" s="147">
        <f>ROUND(I134*H134,2)</f>
        <v>0</v>
      </c>
      <c r="BL134" s="16" t="s">
        <v>155</v>
      </c>
      <c r="BM134" s="146" t="s">
        <v>156</v>
      </c>
    </row>
    <row r="135" spans="2:65" s="1" customFormat="1" ht="29.25">
      <c r="B135" s="31"/>
      <c r="D135" s="148" t="s">
        <v>157</v>
      </c>
      <c r="F135" s="149" t="s">
        <v>158</v>
      </c>
      <c r="I135" s="150"/>
      <c r="L135" s="31"/>
      <c r="M135" s="151"/>
      <c r="T135" s="55"/>
      <c r="AT135" s="16" t="s">
        <v>157</v>
      </c>
      <c r="AU135" s="16" t="s">
        <v>88</v>
      </c>
    </row>
    <row r="136" spans="2:65" s="12" customFormat="1" ht="11.25">
      <c r="B136" s="152"/>
      <c r="D136" s="148" t="s">
        <v>159</v>
      </c>
      <c r="E136" s="153" t="s">
        <v>1</v>
      </c>
      <c r="F136" s="154" t="s">
        <v>160</v>
      </c>
      <c r="H136" s="153" t="s">
        <v>1</v>
      </c>
      <c r="I136" s="155"/>
      <c r="L136" s="152"/>
      <c r="M136" s="156"/>
      <c r="T136" s="157"/>
      <c r="AT136" s="153" t="s">
        <v>159</v>
      </c>
      <c r="AU136" s="153" t="s">
        <v>88</v>
      </c>
      <c r="AV136" s="12" t="s">
        <v>86</v>
      </c>
      <c r="AW136" s="12" t="s">
        <v>33</v>
      </c>
      <c r="AX136" s="12" t="s">
        <v>79</v>
      </c>
      <c r="AY136" s="153" t="s">
        <v>148</v>
      </c>
    </row>
    <row r="137" spans="2:65" s="13" customFormat="1" ht="11.25">
      <c r="B137" s="158"/>
      <c r="D137" s="148" t="s">
        <v>159</v>
      </c>
      <c r="E137" s="159" t="s">
        <v>1</v>
      </c>
      <c r="F137" s="160" t="s">
        <v>161</v>
      </c>
      <c r="H137" s="161">
        <v>1636</v>
      </c>
      <c r="I137" s="162"/>
      <c r="L137" s="158"/>
      <c r="M137" s="163"/>
      <c r="T137" s="164"/>
      <c r="AT137" s="159" t="s">
        <v>159</v>
      </c>
      <c r="AU137" s="159" t="s">
        <v>88</v>
      </c>
      <c r="AV137" s="13" t="s">
        <v>88</v>
      </c>
      <c r="AW137" s="13" t="s">
        <v>33</v>
      </c>
      <c r="AX137" s="13" t="s">
        <v>79</v>
      </c>
      <c r="AY137" s="159" t="s">
        <v>148</v>
      </c>
    </row>
    <row r="138" spans="2:65" s="14" customFormat="1" ht="11.25">
      <c r="B138" s="165"/>
      <c r="D138" s="148" t="s">
        <v>159</v>
      </c>
      <c r="E138" s="166" t="s">
        <v>1</v>
      </c>
      <c r="F138" s="167" t="s">
        <v>162</v>
      </c>
      <c r="H138" s="168">
        <v>1636</v>
      </c>
      <c r="I138" s="169"/>
      <c r="L138" s="165"/>
      <c r="M138" s="170"/>
      <c r="T138" s="171"/>
      <c r="AT138" s="166" t="s">
        <v>159</v>
      </c>
      <c r="AU138" s="166" t="s">
        <v>88</v>
      </c>
      <c r="AV138" s="14" t="s">
        <v>155</v>
      </c>
      <c r="AW138" s="14" t="s">
        <v>33</v>
      </c>
      <c r="AX138" s="14" t="s">
        <v>86</v>
      </c>
      <c r="AY138" s="166" t="s">
        <v>148</v>
      </c>
    </row>
    <row r="139" spans="2:65" s="1" customFormat="1" ht="21.75" customHeight="1">
      <c r="B139" s="31"/>
      <c r="C139" s="135" t="s">
        <v>88</v>
      </c>
      <c r="D139" s="135" t="s">
        <v>150</v>
      </c>
      <c r="E139" s="136" t="s">
        <v>163</v>
      </c>
      <c r="F139" s="137" t="s">
        <v>164</v>
      </c>
      <c r="G139" s="138" t="s">
        <v>153</v>
      </c>
      <c r="H139" s="139">
        <v>71</v>
      </c>
      <c r="I139" s="140"/>
      <c r="J139" s="141">
        <f>ROUND(I139*H139,2)</f>
        <v>0</v>
      </c>
      <c r="K139" s="137" t="s">
        <v>154</v>
      </c>
      <c r="L139" s="31"/>
      <c r="M139" s="142" t="s">
        <v>1</v>
      </c>
      <c r="N139" s="143" t="s">
        <v>44</v>
      </c>
      <c r="P139" s="144">
        <f>O139*H139</f>
        <v>0</v>
      </c>
      <c r="Q139" s="144">
        <v>3.0000000000000001E-5</v>
      </c>
      <c r="R139" s="144">
        <f>Q139*H139</f>
        <v>2.1299999999999999E-3</v>
      </c>
      <c r="S139" s="144">
        <v>0.20499999999999999</v>
      </c>
      <c r="T139" s="145">
        <f>S139*H139</f>
        <v>14.555</v>
      </c>
      <c r="AR139" s="146" t="s">
        <v>155</v>
      </c>
      <c r="AT139" s="146" t="s">
        <v>150</v>
      </c>
      <c r="AU139" s="146" t="s">
        <v>88</v>
      </c>
      <c r="AY139" s="16" t="s">
        <v>148</v>
      </c>
      <c r="BE139" s="147">
        <f>IF(N139="základní",J139,0)</f>
        <v>0</v>
      </c>
      <c r="BF139" s="147">
        <f>IF(N139="snížená",J139,0)</f>
        <v>0</v>
      </c>
      <c r="BG139" s="147">
        <f>IF(N139="zákl. přenesená",J139,0)</f>
        <v>0</v>
      </c>
      <c r="BH139" s="147">
        <f>IF(N139="sníž. přenesená",J139,0)</f>
        <v>0</v>
      </c>
      <c r="BI139" s="147">
        <f>IF(N139="nulová",J139,0)</f>
        <v>0</v>
      </c>
      <c r="BJ139" s="16" t="s">
        <v>86</v>
      </c>
      <c r="BK139" s="147">
        <f>ROUND(I139*H139,2)</f>
        <v>0</v>
      </c>
      <c r="BL139" s="16" t="s">
        <v>155</v>
      </c>
      <c r="BM139" s="146" t="s">
        <v>165</v>
      </c>
    </row>
    <row r="140" spans="2:65" s="1" customFormat="1" ht="19.5">
      <c r="B140" s="31"/>
      <c r="D140" s="148" t="s">
        <v>157</v>
      </c>
      <c r="F140" s="149" t="s">
        <v>166</v>
      </c>
      <c r="I140" s="150"/>
      <c r="L140" s="31"/>
      <c r="M140" s="151"/>
      <c r="T140" s="55"/>
      <c r="AT140" s="16" t="s">
        <v>157</v>
      </c>
      <c r="AU140" s="16" t="s">
        <v>88</v>
      </c>
    </row>
    <row r="141" spans="2:65" s="12" customFormat="1" ht="11.25">
      <c r="B141" s="152"/>
      <c r="D141" s="148" t="s">
        <v>159</v>
      </c>
      <c r="E141" s="153" t="s">
        <v>1</v>
      </c>
      <c r="F141" s="154" t="s">
        <v>160</v>
      </c>
      <c r="H141" s="153" t="s">
        <v>1</v>
      </c>
      <c r="I141" s="155"/>
      <c r="L141" s="152"/>
      <c r="M141" s="156"/>
      <c r="T141" s="157"/>
      <c r="AT141" s="153" t="s">
        <v>159</v>
      </c>
      <c r="AU141" s="153" t="s">
        <v>88</v>
      </c>
      <c r="AV141" s="12" t="s">
        <v>86</v>
      </c>
      <c r="AW141" s="12" t="s">
        <v>33</v>
      </c>
      <c r="AX141" s="12" t="s">
        <v>79</v>
      </c>
      <c r="AY141" s="153" t="s">
        <v>148</v>
      </c>
    </row>
    <row r="142" spans="2:65" s="13" customFormat="1" ht="11.25">
      <c r="B142" s="158"/>
      <c r="D142" s="148" t="s">
        <v>159</v>
      </c>
      <c r="E142" s="159" t="s">
        <v>1</v>
      </c>
      <c r="F142" s="160" t="s">
        <v>167</v>
      </c>
      <c r="H142" s="161">
        <v>71</v>
      </c>
      <c r="I142" s="162"/>
      <c r="L142" s="158"/>
      <c r="M142" s="163"/>
      <c r="T142" s="164"/>
      <c r="AT142" s="159" t="s">
        <v>159</v>
      </c>
      <c r="AU142" s="159" t="s">
        <v>88</v>
      </c>
      <c r="AV142" s="13" t="s">
        <v>88</v>
      </c>
      <c r="AW142" s="13" t="s">
        <v>33</v>
      </c>
      <c r="AX142" s="13" t="s">
        <v>79</v>
      </c>
      <c r="AY142" s="159" t="s">
        <v>148</v>
      </c>
    </row>
    <row r="143" spans="2:65" s="14" customFormat="1" ht="11.25">
      <c r="B143" s="165"/>
      <c r="D143" s="148" t="s">
        <v>159</v>
      </c>
      <c r="E143" s="166" t="s">
        <v>1</v>
      </c>
      <c r="F143" s="167" t="s">
        <v>162</v>
      </c>
      <c r="H143" s="168">
        <v>71</v>
      </c>
      <c r="I143" s="169"/>
      <c r="L143" s="165"/>
      <c r="M143" s="170"/>
      <c r="T143" s="171"/>
      <c r="AT143" s="166" t="s">
        <v>159</v>
      </c>
      <c r="AU143" s="166" t="s">
        <v>88</v>
      </c>
      <c r="AV143" s="14" t="s">
        <v>155</v>
      </c>
      <c r="AW143" s="14" t="s">
        <v>33</v>
      </c>
      <c r="AX143" s="14" t="s">
        <v>86</v>
      </c>
      <c r="AY143" s="166" t="s">
        <v>148</v>
      </c>
    </row>
    <row r="144" spans="2:65" s="1" customFormat="1" ht="16.5" customHeight="1">
      <c r="B144" s="31"/>
      <c r="C144" s="135" t="s">
        <v>168</v>
      </c>
      <c r="D144" s="135" t="s">
        <v>150</v>
      </c>
      <c r="E144" s="136" t="s">
        <v>169</v>
      </c>
      <c r="F144" s="137" t="s">
        <v>170</v>
      </c>
      <c r="G144" s="138" t="s">
        <v>171</v>
      </c>
      <c r="H144" s="139">
        <v>26</v>
      </c>
      <c r="I144" s="140"/>
      <c r="J144" s="141">
        <f>ROUND(I144*H144,2)</f>
        <v>0</v>
      </c>
      <c r="K144" s="137" t="s">
        <v>154</v>
      </c>
      <c r="L144" s="31"/>
      <c r="M144" s="142" t="s">
        <v>1</v>
      </c>
      <c r="N144" s="143" t="s">
        <v>44</v>
      </c>
      <c r="P144" s="144">
        <f>O144*H144</f>
        <v>0</v>
      </c>
      <c r="Q144" s="144">
        <v>0</v>
      </c>
      <c r="R144" s="144">
        <f>Q144*H144</f>
        <v>0</v>
      </c>
      <c r="S144" s="144">
        <v>0.28999999999999998</v>
      </c>
      <c r="T144" s="145">
        <f>S144*H144</f>
        <v>7.5399999999999991</v>
      </c>
      <c r="AR144" s="146" t="s">
        <v>155</v>
      </c>
      <c r="AT144" s="146" t="s">
        <v>150</v>
      </c>
      <c r="AU144" s="146" t="s">
        <v>88</v>
      </c>
      <c r="AY144" s="16" t="s">
        <v>148</v>
      </c>
      <c r="BE144" s="147">
        <f>IF(N144="základní",J144,0)</f>
        <v>0</v>
      </c>
      <c r="BF144" s="147">
        <f>IF(N144="snížená",J144,0)</f>
        <v>0</v>
      </c>
      <c r="BG144" s="147">
        <f>IF(N144="zákl. přenesená",J144,0)</f>
        <v>0</v>
      </c>
      <c r="BH144" s="147">
        <f>IF(N144="sníž. přenesená",J144,0)</f>
        <v>0</v>
      </c>
      <c r="BI144" s="147">
        <f>IF(N144="nulová",J144,0)</f>
        <v>0</v>
      </c>
      <c r="BJ144" s="16" t="s">
        <v>86</v>
      </c>
      <c r="BK144" s="147">
        <f>ROUND(I144*H144,2)</f>
        <v>0</v>
      </c>
      <c r="BL144" s="16" t="s">
        <v>155</v>
      </c>
      <c r="BM144" s="146" t="s">
        <v>172</v>
      </c>
    </row>
    <row r="145" spans="2:65" s="1" customFormat="1" ht="29.25">
      <c r="B145" s="31"/>
      <c r="D145" s="148" t="s">
        <v>157</v>
      </c>
      <c r="F145" s="149" t="s">
        <v>173</v>
      </c>
      <c r="I145" s="150"/>
      <c r="L145" s="31"/>
      <c r="M145" s="151"/>
      <c r="T145" s="55"/>
      <c r="AT145" s="16" t="s">
        <v>157</v>
      </c>
      <c r="AU145" s="16" t="s">
        <v>88</v>
      </c>
    </row>
    <row r="146" spans="2:65" s="12" customFormat="1" ht="11.25">
      <c r="B146" s="152"/>
      <c r="D146" s="148" t="s">
        <v>159</v>
      </c>
      <c r="E146" s="153" t="s">
        <v>1</v>
      </c>
      <c r="F146" s="154" t="s">
        <v>174</v>
      </c>
      <c r="H146" s="153" t="s">
        <v>1</v>
      </c>
      <c r="I146" s="155"/>
      <c r="L146" s="152"/>
      <c r="M146" s="156"/>
      <c r="T146" s="157"/>
      <c r="AT146" s="153" t="s">
        <v>159</v>
      </c>
      <c r="AU146" s="153" t="s">
        <v>88</v>
      </c>
      <c r="AV146" s="12" t="s">
        <v>86</v>
      </c>
      <c r="AW146" s="12" t="s">
        <v>33</v>
      </c>
      <c r="AX146" s="12" t="s">
        <v>79</v>
      </c>
      <c r="AY146" s="153" t="s">
        <v>148</v>
      </c>
    </row>
    <row r="147" spans="2:65" s="13" customFormat="1" ht="11.25">
      <c r="B147" s="158"/>
      <c r="D147" s="148" t="s">
        <v>159</v>
      </c>
      <c r="E147" s="159" t="s">
        <v>1</v>
      </c>
      <c r="F147" s="160" t="s">
        <v>175</v>
      </c>
      <c r="H147" s="161">
        <v>26</v>
      </c>
      <c r="I147" s="162"/>
      <c r="L147" s="158"/>
      <c r="M147" s="163"/>
      <c r="T147" s="164"/>
      <c r="AT147" s="159" t="s">
        <v>159</v>
      </c>
      <c r="AU147" s="159" t="s">
        <v>88</v>
      </c>
      <c r="AV147" s="13" t="s">
        <v>88</v>
      </c>
      <c r="AW147" s="13" t="s">
        <v>33</v>
      </c>
      <c r="AX147" s="13" t="s">
        <v>79</v>
      </c>
      <c r="AY147" s="159" t="s">
        <v>148</v>
      </c>
    </row>
    <row r="148" spans="2:65" s="14" customFormat="1" ht="11.25">
      <c r="B148" s="165"/>
      <c r="D148" s="148" t="s">
        <v>159</v>
      </c>
      <c r="E148" s="166" t="s">
        <v>1</v>
      </c>
      <c r="F148" s="167" t="s">
        <v>162</v>
      </c>
      <c r="H148" s="168">
        <v>26</v>
      </c>
      <c r="I148" s="169"/>
      <c r="L148" s="165"/>
      <c r="M148" s="170"/>
      <c r="T148" s="171"/>
      <c r="AT148" s="166" t="s">
        <v>159</v>
      </c>
      <c r="AU148" s="166" t="s">
        <v>88</v>
      </c>
      <c r="AV148" s="14" t="s">
        <v>155</v>
      </c>
      <c r="AW148" s="14" t="s">
        <v>33</v>
      </c>
      <c r="AX148" s="14" t="s">
        <v>86</v>
      </c>
      <c r="AY148" s="166" t="s">
        <v>148</v>
      </c>
    </row>
    <row r="149" spans="2:65" s="1" customFormat="1" ht="16.5" customHeight="1">
      <c r="B149" s="31"/>
      <c r="C149" s="135" t="s">
        <v>155</v>
      </c>
      <c r="D149" s="135" t="s">
        <v>150</v>
      </c>
      <c r="E149" s="136" t="s">
        <v>176</v>
      </c>
      <c r="F149" s="137" t="s">
        <v>177</v>
      </c>
      <c r="G149" s="138" t="s">
        <v>171</v>
      </c>
      <c r="H149" s="139">
        <v>182</v>
      </c>
      <c r="I149" s="140"/>
      <c r="J149" s="141">
        <f>ROUND(I149*H149,2)</f>
        <v>0</v>
      </c>
      <c r="K149" s="137" t="s">
        <v>154</v>
      </c>
      <c r="L149" s="31"/>
      <c r="M149" s="142" t="s">
        <v>1</v>
      </c>
      <c r="N149" s="143" t="s">
        <v>44</v>
      </c>
      <c r="P149" s="144">
        <f>O149*H149</f>
        <v>0</v>
      </c>
      <c r="Q149" s="144">
        <v>0</v>
      </c>
      <c r="R149" s="144">
        <f>Q149*H149</f>
        <v>0</v>
      </c>
      <c r="S149" s="144">
        <v>0.20499999999999999</v>
      </c>
      <c r="T149" s="145">
        <f>S149*H149</f>
        <v>37.309999999999995</v>
      </c>
      <c r="AR149" s="146" t="s">
        <v>155</v>
      </c>
      <c r="AT149" s="146" t="s">
        <v>150</v>
      </c>
      <c r="AU149" s="146" t="s">
        <v>88</v>
      </c>
      <c r="AY149" s="16" t="s">
        <v>148</v>
      </c>
      <c r="BE149" s="147">
        <f>IF(N149="základní",J149,0)</f>
        <v>0</v>
      </c>
      <c r="BF149" s="147">
        <f>IF(N149="snížená",J149,0)</f>
        <v>0</v>
      </c>
      <c r="BG149" s="147">
        <f>IF(N149="zákl. přenesená",J149,0)</f>
        <v>0</v>
      </c>
      <c r="BH149" s="147">
        <f>IF(N149="sníž. přenesená",J149,0)</f>
        <v>0</v>
      </c>
      <c r="BI149" s="147">
        <f>IF(N149="nulová",J149,0)</f>
        <v>0</v>
      </c>
      <c r="BJ149" s="16" t="s">
        <v>86</v>
      </c>
      <c r="BK149" s="147">
        <f>ROUND(I149*H149,2)</f>
        <v>0</v>
      </c>
      <c r="BL149" s="16" t="s">
        <v>155</v>
      </c>
      <c r="BM149" s="146" t="s">
        <v>178</v>
      </c>
    </row>
    <row r="150" spans="2:65" s="1" customFormat="1" ht="29.25">
      <c r="B150" s="31"/>
      <c r="D150" s="148" t="s">
        <v>157</v>
      </c>
      <c r="F150" s="149" t="s">
        <v>179</v>
      </c>
      <c r="I150" s="150"/>
      <c r="L150" s="31"/>
      <c r="M150" s="151"/>
      <c r="T150" s="55"/>
      <c r="AT150" s="16" t="s">
        <v>157</v>
      </c>
      <c r="AU150" s="16" t="s">
        <v>88</v>
      </c>
    </row>
    <row r="151" spans="2:65" s="12" customFormat="1" ht="11.25">
      <c r="B151" s="152"/>
      <c r="D151" s="148" t="s">
        <v>159</v>
      </c>
      <c r="E151" s="153" t="s">
        <v>1</v>
      </c>
      <c r="F151" s="154" t="s">
        <v>160</v>
      </c>
      <c r="H151" s="153" t="s">
        <v>1</v>
      </c>
      <c r="I151" s="155"/>
      <c r="L151" s="152"/>
      <c r="M151" s="156"/>
      <c r="T151" s="157"/>
      <c r="AT151" s="153" t="s">
        <v>159</v>
      </c>
      <c r="AU151" s="153" t="s">
        <v>88</v>
      </c>
      <c r="AV151" s="12" t="s">
        <v>86</v>
      </c>
      <c r="AW151" s="12" t="s">
        <v>33</v>
      </c>
      <c r="AX151" s="12" t="s">
        <v>79</v>
      </c>
      <c r="AY151" s="153" t="s">
        <v>148</v>
      </c>
    </row>
    <row r="152" spans="2:65" s="13" customFormat="1" ht="11.25">
      <c r="B152" s="158"/>
      <c r="D152" s="148" t="s">
        <v>159</v>
      </c>
      <c r="E152" s="159" t="s">
        <v>1</v>
      </c>
      <c r="F152" s="160" t="s">
        <v>180</v>
      </c>
      <c r="H152" s="161">
        <v>182</v>
      </c>
      <c r="I152" s="162"/>
      <c r="L152" s="158"/>
      <c r="M152" s="163"/>
      <c r="T152" s="164"/>
      <c r="AT152" s="159" t="s">
        <v>159</v>
      </c>
      <c r="AU152" s="159" t="s">
        <v>88</v>
      </c>
      <c r="AV152" s="13" t="s">
        <v>88</v>
      </c>
      <c r="AW152" s="13" t="s">
        <v>33</v>
      </c>
      <c r="AX152" s="13" t="s">
        <v>79</v>
      </c>
      <c r="AY152" s="159" t="s">
        <v>148</v>
      </c>
    </row>
    <row r="153" spans="2:65" s="14" customFormat="1" ht="11.25">
      <c r="B153" s="165"/>
      <c r="D153" s="148" t="s">
        <v>159</v>
      </c>
      <c r="E153" s="166" t="s">
        <v>1</v>
      </c>
      <c r="F153" s="167" t="s">
        <v>162</v>
      </c>
      <c r="H153" s="168">
        <v>182</v>
      </c>
      <c r="I153" s="169"/>
      <c r="L153" s="165"/>
      <c r="M153" s="170"/>
      <c r="T153" s="171"/>
      <c r="AT153" s="166" t="s">
        <v>159</v>
      </c>
      <c r="AU153" s="166" t="s">
        <v>88</v>
      </c>
      <c r="AV153" s="14" t="s">
        <v>155</v>
      </c>
      <c r="AW153" s="14" t="s">
        <v>33</v>
      </c>
      <c r="AX153" s="14" t="s">
        <v>86</v>
      </c>
      <c r="AY153" s="166" t="s">
        <v>148</v>
      </c>
    </row>
    <row r="154" spans="2:65" s="11" customFormat="1" ht="22.9" customHeight="1">
      <c r="B154" s="123"/>
      <c r="D154" s="124" t="s">
        <v>78</v>
      </c>
      <c r="E154" s="133" t="s">
        <v>181</v>
      </c>
      <c r="F154" s="133" t="s">
        <v>182</v>
      </c>
      <c r="I154" s="126"/>
      <c r="J154" s="134">
        <f>BK154</f>
        <v>0</v>
      </c>
      <c r="L154" s="123"/>
      <c r="M154" s="128"/>
      <c r="P154" s="129">
        <f>SUM(P155:P171)</f>
        <v>0</v>
      </c>
      <c r="R154" s="129">
        <f>SUM(R155:R171)</f>
        <v>37.737920000000003</v>
      </c>
      <c r="T154" s="130">
        <f>SUM(T155:T171)</f>
        <v>0</v>
      </c>
      <c r="AR154" s="124" t="s">
        <v>86</v>
      </c>
      <c r="AT154" s="131" t="s">
        <v>78</v>
      </c>
      <c r="AU154" s="131" t="s">
        <v>86</v>
      </c>
      <c r="AY154" s="124" t="s">
        <v>148</v>
      </c>
      <c r="BK154" s="132">
        <f>SUM(BK155:BK171)</f>
        <v>0</v>
      </c>
    </row>
    <row r="155" spans="2:65" s="1" customFormat="1" ht="24.2" customHeight="1">
      <c r="B155" s="31"/>
      <c r="C155" s="135" t="s">
        <v>181</v>
      </c>
      <c r="D155" s="135" t="s">
        <v>150</v>
      </c>
      <c r="E155" s="136" t="s">
        <v>183</v>
      </c>
      <c r="F155" s="137" t="s">
        <v>184</v>
      </c>
      <c r="G155" s="138" t="s">
        <v>153</v>
      </c>
      <c r="H155" s="139">
        <v>241.6</v>
      </c>
      <c r="I155" s="140"/>
      <c r="J155" s="141">
        <f>ROUND(I155*H155,2)</f>
        <v>0</v>
      </c>
      <c r="K155" s="137" t="s">
        <v>154</v>
      </c>
      <c r="L155" s="31"/>
      <c r="M155" s="142" t="s">
        <v>1</v>
      </c>
      <c r="N155" s="143" t="s">
        <v>44</v>
      </c>
      <c r="P155" s="144">
        <f>O155*H155</f>
        <v>0</v>
      </c>
      <c r="Q155" s="144">
        <v>0.15620000000000001</v>
      </c>
      <c r="R155" s="144">
        <f>Q155*H155</f>
        <v>37.737920000000003</v>
      </c>
      <c r="S155" s="144">
        <v>0</v>
      </c>
      <c r="T155" s="145">
        <f>S155*H155</f>
        <v>0</v>
      </c>
      <c r="AR155" s="146" t="s">
        <v>155</v>
      </c>
      <c r="AT155" s="146" t="s">
        <v>150</v>
      </c>
      <c r="AU155" s="146" t="s">
        <v>88</v>
      </c>
      <c r="AY155" s="16" t="s">
        <v>148</v>
      </c>
      <c r="BE155" s="147">
        <f>IF(N155="základní",J155,0)</f>
        <v>0</v>
      </c>
      <c r="BF155" s="147">
        <f>IF(N155="snížená",J155,0)</f>
        <v>0</v>
      </c>
      <c r="BG155" s="147">
        <f>IF(N155="zákl. přenesená",J155,0)</f>
        <v>0</v>
      </c>
      <c r="BH155" s="147">
        <f>IF(N155="sníž. přenesená",J155,0)</f>
        <v>0</v>
      </c>
      <c r="BI155" s="147">
        <f>IF(N155="nulová",J155,0)</f>
        <v>0</v>
      </c>
      <c r="BJ155" s="16" t="s">
        <v>86</v>
      </c>
      <c r="BK155" s="147">
        <f>ROUND(I155*H155,2)</f>
        <v>0</v>
      </c>
      <c r="BL155" s="16" t="s">
        <v>155</v>
      </c>
      <c r="BM155" s="146" t="s">
        <v>185</v>
      </c>
    </row>
    <row r="156" spans="2:65" s="1" customFormat="1" ht="19.5">
      <c r="B156" s="31"/>
      <c r="D156" s="148" t="s">
        <v>157</v>
      </c>
      <c r="F156" s="149" t="s">
        <v>186</v>
      </c>
      <c r="I156" s="150"/>
      <c r="L156" s="31"/>
      <c r="M156" s="151"/>
      <c r="T156" s="55"/>
      <c r="AT156" s="16" t="s">
        <v>157</v>
      </c>
      <c r="AU156" s="16" t="s">
        <v>88</v>
      </c>
    </row>
    <row r="157" spans="2:65" s="12" customFormat="1" ht="11.25">
      <c r="B157" s="152"/>
      <c r="D157" s="148" t="s">
        <v>159</v>
      </c>
      <c r="E157" s="153" t="s">
        <v>1</v>
      </c>
      <c r="F157" s="154" t="s">
        <v>187</v>
      </c>
      <c r="H157" s="153" t="s">
        <v>1</v>
      </c>
      <c r="I157" s="155"/>
      <c r="L157" s="152"/>
      <c r="M157" s="156"/>
      <c r="T157" s="157"/>
      <c r="AT157" s="153" t="s">
        <v>159</v>
      </c>
      <c r="AU157" s="153" t="s">
        <v>88</v>
      </c>
      <c r="AV157" s="12" t="s">
        <v>86</v>
      </c>
      <c r="AW157" s="12" t="s">
        <v>33</v>
      </c>
      <c r="AX157" s="12" t="s">
        <v>79</v>
      </c>
      <c r="AY157" s="153" t="s">
        <v>148</v>
      </c>
    </row>
    <row r="158" spans="2:65" s="13" customFormat="1" ht="11.25">
      <c r="B158" s="158"/>
      <c r="D158" s="148" t="s">
        <v>159</v>
      </c>
      <c r="E158" s="159" t="s">
        <v>1</v>
      </c>
      <c r="F158" s="160" t="s">
        <v>188</v>
      </c>
      <c r="H158" s="161">
        <v>170.6</v>
      </c>
      <c r="I158" s="162"/>
      <c r="L158" s="158"/>
      <c r="M158" s="163"/>
      <c r="T158" s="164"/>
      <c r="AT158" s="159" t="s">
        <v>159</v>
      </c>
      <c r="AU158" s="159" t="s">
        <v>88</v>
      </c>
      <c r="AV158" s="13" t="s">
        <v>88</v>
      </c>
      <c r="AW158" s="13" t="s">
        <v>33</v>
      </c>
      <c r="AX158" s="13" t="s">
        <v>79</v>
      </c>
      <c r="AY158" s="159" t="s">
        <v>148</v>
      </c>
    </row>
    <row r="159" spans="2:65" s="12" customFormat="1" ht="11.25">
      <c r="B159" s="152"/>
      <c r="D159" s="148" t="s">
        <v>159</v>
      </c>
      <c r="E159" s="153" t="s">
        <v>1</v>
      </c>
      <c r="F159" s="154" t="s">
        <v>189</v>
      </c>
      <c r="H159" s="153" t="s">
        <v>1</v>
      </c>
      <c r="I159" s="155"/>
      <c r="L159" s="152"/>
      <c r="M159" s="156"/>
      <c r="T159" s="157"/>
      <c r="AT159" s="153" t="s">
        <v>159</v>
      </c>
      <c r="AU159" s="153" t="s">
        <v>88</v>
      </c>
      <c r="AV159" s="12" t="s">
        <v>86</v>
      </c>
      <c r="AW159" s="12" t="s">
        <v>33</v>
      </c>
      <c r="AX159" s="12" t="s">
        <v>79</v>
      </c>
      <c r="AY159" s="153" t="s">
        <v>148</v>
      </c>
    </row>
    <row r="160" spans="2:65" s="13" customFormat="1" ht="11.25">
      <c r="B160" s="158"/>
      <c r="D160" s="148" t="s">
        <v>159</v>
      </c>
      <c r="E160" s="159" t="s">
        <v>1</v>
      </c>
      <c r="F160" s="160" t="s">
        <v>167</v>
      </c>
      <c r="H160" s="161">
        <v>71</v>
      </c>
      <c r="I160" s="162"/>
      <c r="L160" s="158"/>
      <c r="M160" s="163"/>
      <c r="T160" s="164"/>
      <c r="AT160" s="159" t="s">
        <v>159</v>
      </c>
      <c r="AU160" s="159" t="s">
        <v>88</v>
      </c>
      <c r="AV160" s="13" t="s">
        <v>88</v>
      </c>
      <c r="AW160" s="13" t="s">
        <v>33</v>
      </c>
      <c r="AX160" s="13" t="s">
        <v>79</v>
      </c>
      <c r="AY160" s="159" t="s">
        <v>148</v>
      </c>
    </row>
    <row r="161" spans="2:65" s="14" customFormat="1" ht="11.25">
      <c r="B161" s="165"/>
      <c r="D161" s="148" t="s">
        <v>159</v>
      </c>
      <c r="E161" s="166" t="s">
        <v>1</v>
      </c>
      <c r="F161" s="167" t="s">
        <v>162</v>
      </c>
      <c r="H161" s="168">
        <v>241.6</v>
      </c>
      <c r="I161" s="169"/>
      <c r="L161" s="165"/>
      <c r="M161" s="170"/>
      <c r="T161" s="171"/>
      <c r="AT161" s="166" t="s">
        <v>159</v>
      </c>
      <c r="AU161" s="166" t="s">
        <v>88</v>
      </c>
      <c r="AV161" s="14" t="s">
        <v>155</v>
      </c>
      <c r="AW161" s="14" t="s">
        <v>33</v>
      </c>
      <c r="AX161" s="14" t="s">
        <v>86</v>
      </c>
      <c r="AY161" s="166" t="s">
        <v>148</v>
      </c>
    </row>
    <row r="162" spans="2:65" s="1" customFormat="1" ht="24.2" customHeight="1">
      <c r="B162" s="31"/>
      <c r="C162" s="135" t="s">
        <v>190</v>
      </c>
      <c r="D162" s="135" t="s">
        <v>150</v>
      </c>
      <c r="E162" s="136" t="s">
        <v>191</v>
      </c>
      <c r="F162" s="137" t="s">
        <v>192</v>
      </c>
      <c r="G162" s="138" t="s">
        <v>153</v>
      </c>
      <c r="H162" s="139">
        <v>1777</v>
      </c>
      <c r="I162" s="140"/>
      <c r="J162" s="141">
        <f>ROUND(I162*H162,2)</f>
        <v>0</v>
      </c>
      <c r="K162" s="137" t="s">
        <v>154</v>
      </c>
      <c r="L162" s="31"/>
      <c r="M162" s="142" t="s">
        <v>1</v>
      </c>
      <c r="N162" s="143" t="s">
        <v>44</v>
      </c>
      <c r="P162" s="144">
        <f>O162*H162</f>
        <v>0</v>
      </c>
      <c r="Q162" s="144">
        <v>0</v>
      </c>
      <c r="R162" s="144">
        <f>Q162*H162</f>
        <v>0</v>
      </c>
      <c r="S162" s="144">
        <v>0</v>
      </c>
      <c r="T162" s="145">
        <f>S162*H162</f>
        <v>0</v>
      </c>
      <c r="AR162" s="146" t="s">
        <v>155</v>
      </c>
      <c r="AT162" s="146" t="s">
        <v>150</v>
      </c>
      <c r="AU162" s="146" t="s">
        <v>88</v>
      </c>
      <c r="AY162" s="16" t="s">
        <v>148</v>
      </c>
      <c r="BE162" s="147">
        <f>IF(N162="základní",J162,0)</f>
        <v>0</v>
      </c>
      <c r="BF162" s="147">
        <f>IF(N162="snížená",J162,0)</f>
        <v>0</v>
      </c>
      <c r="BG162" s="147">
        <f>IF(N162="zákl. přenesená",J162,0)</f>
        <v>0</v>
      </c>
      <c r="BH162" s="147">
        <f>IF(N162="sníž. přenesená",J162,0)</f>
        <v>0</v>
      </c>
      <c r="BI162" s="147">
        <f>IF(N162="nulová",J162,0)</f>
        <v>0</v>
      </c>
      <c r="BJ162" s="16" t="s">
        <v>86</v>
      </c>
      <c r="BK162" s="147">
        <f>ROUND(I162*H162,2)</f>
        <v>0</v>
      </c>
      <c r="BL162" s="16" t="s">
        <v>155</v>
      </c>
      <c r="BM162" s="146" t="s">
        <v>193</v>
      </c>
    </row>
    <row r="163" spans="2:65" s="1" customFormat="1" ht="19.5">
      <c r="B163" s="31"/>
      <c r="D163" s="148" t="s">
        <v>157</v>
      </c>
      <c r="F163" s="149" t="s">
        <v>194</v>
      </c>
      <c r="I163" s="150"/>
      <c r="L163" s="31"/>
      <c r="M163" s="151"/>
      <c r="T163" s="55"/>
      <c r="AT163" s="16" t="s">
        <v>157</v>
      </c>
      <c r="AU163" s="16" t="s">
        <v>88</v>
      </c>
    </row>
    <row r="164" spans="2:65" s="12" customFormat="1" ht="11.25">
      <c r="B164" s="152"/>
      <c r="D164" s="148" t="s">
        <v>159</v>
      </c>
      <c r="E164" s="153" t="s">
        <v>1</v>
      </c>
      <c r="F164" s="154" t="s">
        <v>195</v>
      </c>
      <c r="H164" s="153" t="s">
        <v>1</v>
      </c>
      <c r="I164" s="155"/>
      <c r="L164" s="152"/>
      <c r="M164" s="156"/>
      <c r="T164" s="157"/>
      <c r="AT164" s="153" t="s">
        <v>159</v>
      </c>
      <c r="AU164" s="153" t="s">
        <v>88</v>
      </c>
      <c r="AV164" s="12" t="s">
        <v>86</v>
      </c>
      <c r="AW164" s="12" t="s">
        <v>33</v>
      </c>
      <c r="AX164" s="12" t="s">
        <v>79</v>
      </c>
      <c r="AY164" s="153" t="s">
        <v>148</v>
      </c>
    </row>
    <row r="165" spans="2:65" s="13" customFormat="1" ht="11.25">
      <c r="B165" s="158"/>
      <c r="D165" s="148" t="s">
        <v>159</v>
      </c>
      <c r="E165" s="159" t="s">
        <v>1</v>
      </c>
      <c r="F165" s="160" t="s">
        <v>196</v>
      </c>
      <c r="H165" s="161">
        <v>1777</v>
      </c>
      <c r="I165" s="162"/>
      <c r="L165" s="158"/>
      <c r="M165" s="163"/>
      <c r="T165" s="164"/>
      <c r="AT165" s="159" t="s">
        <v>159</v>
      </c>
      <c r="AU165" s="159" t="s">
        <v>88</v>
      </c>
      <c r="AV165" s="13" t="s">
        <v>88</v>
      </c>
      <c r="AW165" s="13" t="s">
        <v>33</v>
      </c>
      <c r="AX165" s="13" t="s">
        <v>79</v>
      </c>
      <c r="AY165" s="159" t="s">
        <v>148</v>
      </c>
    </row>
    <row r="166" spans="2:65" s="14" customFormat="1" ht="11.25">
      <c r="B166" s="165"/>
      <c r="D166" s="148" t="s">
        <v>159</v>
      </c>
      <c r="E166" s="166" t="s">
        <v>1</v>
      </c>
      <c r="F166" s="167" t="s">
        <v>162</v>
      </c>
      <c r="H166" s="168">
        <v>1777</v>
      </c>
      <c r="I166" s="169"/>
      <c r="L166" s="165"/>
      <c r="M166" s="170"/>
      <c r="T166" s="171"/>
      <c r="AT166" s="166" t="s">
        <v>159</v>
      </c>
      <c r="AU166" s="166" t="s">
        <v>88</v>
      </c>
      <c r="AV166" s="14" t="s">
        <v>155</v>
      </c>
      <c r="AW166" s="14" t="s">
        <v>33</v>
      </c>
      <c r="AX166" s="14" t="s">
        <v>86</v>
      </c>
      <c r="AY166" s="166" t="s">
        <v>148</v>
      </c>
    </row>
    <row r="167" spans="2:65" s="1" customFormat="1" ht="24.2" customHeight="1">
      <c r="B167" s="31"/>
      <c r="C167" s="135" t="s">
        <v>197</v>
      </c>
      <c r="D167" s="135" t="s">
        <v>150</v>
      </c>
      <c r="E167" s="136" t="s">
        <v>198</v>
      </c>
      <c r="F167" s="137" t="s">
        <v>199</v>
      </c>
      <c r="G167" s="138" t="s">
        <v>153</v>
      </c>
      <c r="H167" s="139">
        <v>1777</v>
      </c>
      <c r="I167" s="140"/>
      <c r="J167" s="141">
        <f>ROUND(I167*H167,2)</f>
        <v>0</v>
      </c>
      <c r="K167" s="137" t="s">
        <v>154</v>
      </c>
      <c r="L167" s="31"/>
      <c r="M167" s="142" t="s">
        <v>1</v>
      </c>
      <c r="N167" s="143" t="s">
        <v>44</v>
      </c>
      <c r="P167" s="144">
        <f>O167*H167</f>
        <v>0</v>
      </c>
      <c r="Q167" s="144">
        <v>0</v>
      </c>
      <c r="R167" s="144">
        <f>Q167*H167</f>
        <v>0</v>
      </c>
      <c r="S167" s="144">
        <v>0</v>
      </c>
      <c r="T167" s="145">
        <f>S167*H167</f>
        <v>0</v>
      </c>
      <c r="AR167" s="146" t="s">
        <v>155</v>
      </c>
      <c r="AT167" s="146" t="s">
        <v>150</v>
      </c>
      <c r="AU167" s="146" t="s">
        <v>88</v>
      </c>
      <c r="AY167" s="16" t="s">
        <v>148</v>
      </c>
      <c r="BE167" s="147">
        <f>IF(N167="základní",J167,0)</f>
        <v>0</v>
      </c>
      <c r="BF167" s="147">
        <f>IF(N167="snížená",J167,0)</f>
        <v>0</v>
      </c>
      <c r="BG167" s="147">
        <f>IF(N167="zákl. přenesená",J167,0)</f>
        <v>0</v>
      </c>
      <c r="BH167" s="147">
        <f>IF(N167="sníž. přenesená",J167,0)</f>
        <v>0</v>
      </c>
      <c r="BI167" s="147">
        <f>IF(N167="nulová",J167,0)</f>
        <v>0</v>
      </c>
      <c r="BJ167" s="16" t="s">
        <v>86</v>
      </c>
      <c r="BK167" s="147">
        <f>ROUND(I167*H167,2)</f>
        <v>0</v>
      </c>
      <c r="BL167" s="16" t="s">
        <v>155</v>
      </c>
      <c r="BM167" s="146" t="s">
        <v>200</v>
      </c>
    </row>
    <row r="168" spans="2:65" s="1" customFormat="1" ht="29.25">
      <c r="B168" s="31"/>
      <c r="D168" s="148" t="s">
        <v>157</v>
      </c>
      <c r="F168" s="149" t="s">
        <v>201</v>
      </c>
      <c r="I168" s="150"/>
      <c r="L168" s="31"/>
      <c r="M168" s="151"/>
      <c r="T168" s="55"/>
      <c r="AT168" s="16" t="s">
        <v>157</v>
      </c>
      <c r="AU168" s="16" t="s">
        <v>88</v>
      </c>
    </row>
    <row r="169" spans="2:65" s="12" customFormat="1" ht="11.25">
      <c r="B169" s="152"/>
      <c r="D169" s="148" t="s">
        <v>159</v>
      </c>
      <c r="E169" s="153" t="s">
        <v>1</v>
      </c>
      <c r="F169" s="154" t="s">
        <v>195</v>
      </c>
      <c r="H169" s="153" t="s">
        <v>1</v>
      </c>
      <c r="I169" s="155"/>
      <c r="L169" s="152"/>
      <c r="M169" s="156"/>
      <c r="T169" s="157"/>
      <c r="AT169" s="153" t="s">
        <v>159</v>
      </c>
      <c r="AU169" s="153" t="s">
        <v>88</v>
      </c>
      <c r="AV169" s="12" t="s">
        <v>86</v>
      </c>
      <c r="AW169" s="12" t="s">
        <v>33</v>
      </c>
      <c r="AX169" s="12" t="s">
        <v>79</v>
      </c>
      <c r="AY169" s="153" t="s">
        <v>148</v>
      </c>
    </row>
    <row r="170" spans="2:65" s="13" customFormat="1" ht="11.25">
      <c r="B170" s="158"/>
      <c r="D170" s="148" t="s">
        <v>159</v>
      </c>
      <c r="E170" s="159" t="s">
        <v>1</v>
      </c>
      <c r="F170" s="160" t="s">
        <v>196</v>
      </c>
      <c r="H170" s="161">
        <v>1777</v>
      </c>
      <c r="I170" s="162"/>
      <c r="L170" s="158"/>
      <c r="M170" s="163"/>
      <c r="T170" s="164"/>
      <c r="AT170" s="159" t="s">
        <v>159</v>
      </c>
      <c r="AU170" s="159" t="s">
        <v>88</v>
      </c>
      <c r="AV170" s="13" t="s">
        <v>88</v>
      </c>
      <c r="AW170" s="13" t="s">
        <v>33</v>
      </c>
      <c r="AX170" s="13" t="s">
        <v>79</v>
      </c>
      <c r="AY170" s="159" t="s">
        <v>148</v>
      </c>
    </row>
    <row r="171" spans="2:65" s="14" customFormat="1" ht="11.25">
      <c r="B171" s="165"/>
      <c r="D171" s="148" t="s">
        <v>159</v>
      </c>
      <c r="E171" s="166" t="s">
        <v>1</v>
      </c>
      <c r="F171" s="167" t="s">
        <v>162</v>
      </c>
      <c r="H171" s="168">
        <v>1777</v>
      </c>
      <c r="I171" s="169"/>
      <c r="L171" s="165"/>
      <c r="M171" s="170"/>
      <c r="T171" s="171"/>
      <c r="AT171" s="166" t="s">
        <v>159</v>
      </c>
      <c r="AU171" s="166" t="s">
        <v>88</v>
      </c>
      <c r="AV171" s="14" t="s">
        <v>155</v>
      </c>
      <c r="AW171" s="14" t="s">
        <v>33</v>
      </c>
      <c r="AX171" s="14" t="s">
        <v>86</v>
      </c>
      <c r="AY171" s="166" t="s">
        <v>148</v>
      </c>
    </row>
    <row r="172" spans="2:65" s="11" customFormat="1" ht="22.9" customHeight="1">
      <c r="B172" s="123"/>
      <c r="D172" s="124" t="s">
        <v>78</v>
      </c>
      <c r="E172" s="133" t="s">
        <v>202</v>
      </c>
      <c r="F172" s="133" t="s">
        <v>203</v>
      </c>
      <c r="I172" s="126"/>
      <c r="J172" s="134">
        <f>BK172</f>
        <v>0</v>
      </c>
      <c r="L172" s="123"/>
      <c r="M172" s="128"/>
      <c r="P172" s="129">
        <f>SUM(P173:P182)</f>
        <v>0</v>
      </c>
      <c r="R172" s="129">
        <f>SUM(R173:R182)</f>
        <v>7.4667600000000007</v>
      </c>
      <c r="T172" s="130">
        <f>SUM(T173:T182)</f>
        <v>0</v>
      </c>
      <c r="AR172" s="124" t="s">
        <v>86</v>
      </c>
      <c r="AT172" s="131" t="s">
        <v>78</v>
      </c>
      <c r="AU172" s="131" t="s">
        <v>86</v>
      </c>
      <c r="AY172" s="124" t="s">
        <v>148</v>
      </c>
      <c r="BK172" s="132">
        <f>SUM(BK173:BK182)</f>
        <v>0</v>
      </c>
    </row>
    <row r="173" spans="2:65" s="1" customFormat="1" ht="24.2" customHeight="1">
      <c r="B173" s="31"/>
      <c r="C173" s="135" t="s">
        <v>202</v>
      </c>
      <c r="D173" s="135" t="s">
        <v>150</v>
      </c>
      <c r="E173" s="136" t="s">
        <v>204</v>
      </c>
      <c r="F173" s="137" t="s">
        <v>205</v>
      </c>
      <c r="G173" s="138" t="s">
        <v>206</v>
      </c>
      <c r="H173" s="139">
        <v>7</v>
      </c>
      <c r="I173" s="140"/>
      <c r="J173" s="141">
        <f>ROUND(I173*H173,2)</f>
        <v>0</v>
      </c>
      <c r="K173" s="137" t="s">
        <v>207</v>
      </c>
      <c r="L173" s="31"/>
      <c r="M173" s="142" t="s">
        <v>1</v>
      </c>
      <c r="N173" s="143" t="s">
        <v>44</v>
      </c>
      <c r="P173" s="144">
        <f>O173*H173</f>
        <v>0</v>
      </c>
      <c r="Q173" s="144">
        <v>0.42368</v>
      </c>
      <c r="R173" s="144">
        <f>Q173*H173</f>
        <v>2.96576</v>
      </c>
      <c r="S173" s="144">
        <v>0</v>
      </c>
      <c r="T173" s="145">
        <f>S173*H173</f>
        <v>0</v>
      </c>
      <c r="AR173" s="146" t="s">
        <v>155</v>
      </c>
      <c r="AT173" s="146" t="s">
        <v>150</v>
      </c>
      <c r="AU173" s="146" t="s">
        <v>88</v>
      </c>
      <c r="AY173" s="16" t="s">
        <v>148</v>
      </c>
      <c r="BE173" s="147">
        <f>IF(N173="základní",J173,0)</f>
        <v>0</v>
      </c>
      <c r="BF173" s="147">
        <f>IF(N173="snížená",J173,0)</f>
        <v>0</v>
      </c>
      <c r="BG173" s="147">
        <f>IF(N173="zákl. přenesená",J173,0)</f>
        <v>0</v>
      </c>
      <c r="BH173" s="147">
        <f>IF(N173="sníž. přenesená",J173,0)</f>
        <v>0</v>
      </c>
      <c r="BI173" s="147">
        <f>IF(N173="nulová",J173,0)</f>
        <v>0</v>
      </c>
      <c r="BJ173" s="16" t="s">
        <v>86</v>
      </c>
      <c r="BK173" s="147">
        <f>ROUND(I173*H173,2)</f>
        <v>0</v>
      </c>
      <c r="BL173" s="16" t="s">
        <v>155</v>
      </c>
      <c r="BM173" s="146" t="s">
        <v>208</v>
      </c>
    </row>
    <row r="174" spans="2:65" s="1" customFormat="1" ht="19.5">
      <c r="B174" s="31"/>
      <c r="D174" s="148" t="s">
        <v>157</v>
      </c>
      <c r="F174" s="149" t="s">
        <v>205</v>
      </c>
      <c r="I174" s="150"/>
      <c r="L174" s="31"/>
      <c r="M174" s="151"/>
      <c r="T174" s="55"/>
      <c r="AT174" s="16" t="s">
        <v>157</v>
      </c>
      <c r="AU174" s="16" t="s">
        <v>88</v>
      </c>
    </row>
    <row r="175" spans="2:65" s="13" customFormat="1" ht="11.25">
      <c r="B175" s="158"/>
      <c r="D175" s="148" t="s">
        <v>159</v>
      </c>
      <c r="E175" s="159" t="s">
        <v>1</v>
      </c>
      <c r="F175" s="160" t="s">
        <v>197</v>
      </c>
      <c r="H175" s="161">
        <v>7</v>
      </c>
      <c r="I175" s="162"/>
      <c r="L175" s="158"/>
      <c r="M175" s="163"/>
      <c r="T175" s="164"/>
      <c r="AT175" s="159" t="s">
        <v>159</v>
      </c>
      <c r="AU175" s="159" t="s">
        <v>88</v>
      </c>
      <c r="AV175" s="13" t="s">
        <v>88</v>
      </c>
      <c r="AW175" s="13" t="s">
        <v>33</v>
      </c>
      <c r="AX175" s="13" t="s">
        <v>86</v>
      </c>
      <c r="AY175" s="159" t="s">
        <v>148</v>
      </c>
    </row>
    <row r="176" spans="2:65" s="1" customFormat="1" ht="24.2" customHeight="1">
      <c r="B176" s="31"/>
      <c r="C176" s="135" t="s">
        <v>209</v>
      </c>
      <c r="D176" s="135" t="s">
        <v>150</v>
      </c>
      <c r="E176" s="136" t="s">
        <v>210</v>
      </c>
      <c r="F176" s="137" t="s">
        <v>211</v>
      </c>
      <c r="G176" s="138" t="s">
        <v>206</v>
      </c>
      <c r="H176" s="139">
        <v>7</v>
      </c>
      <c r="I176" s="140"/>
      <c r="J176" s="141">
        <f>ROUND(I176*H176,2)</f>
        <v>0</v>
      </c>
      <c r="K176" s="137" t="s">
        <v>207</v>
      </c>
      <c r="L176" s="31"/>
      <c r="M176" s="142" t="s">
        <v>1</v>
      </c>
      <c r="N176" s="143" t="s">
        <v>44</v>
      </c>
      <c r="P176" s="144">
        <f>O176*H176</f>
        <v>0</v>
      </c>
      <c r="Q176" s="144">
        <v>0.42080000000000001</v>
      </c>
      <c r="R176" s="144">
        <f>Q176*H176</f>
        <v>2.9456000000000002</v>
      </c>
      <c r="S176" s="144">
        <v>0</v>
      </c>
      <c r="T176" s="145">
        <f>S176*H176</f>
        <v>0</v>
      </c>
      <c r="AR176" s="146" t="s">
        <v>155</v>
      </c>
      <c r="AT176" s="146" t="s">
        <v>150</v>
      </c>
      <c r="AU176" s="146" t="s">
        <v>88</v>
      </c>
      <c r="AY176" s="16" t="s">
        <v>148</v>
      </c>
      <c r="BE176" s="147">
        <f>IF(N176="základní",J176,0)</f>
        <v>0</v>
      </c>
      <c r="BF176" s="147">
        <f>IF(N176="snížená",J176,0)</f>
        <v>0</v>
      </c>
      <c r="BG176" s="147">
        <f>IF(N176="zákl. přenesená",J176,0)</f>
        <v>0</v>
      </c>
      <c r="BH176" s="147">
        <f>IF(N176="sníž. přenesená",J176,0)</f>
        <v>0</v>
      </c>
      <c r="BI176" s="147">
        <f>IF(N176="nulová",J176,0)</f>
        <v>0</v>
      </c>
      <c r="BJ176" s="16" t="s">
        <v>86</v>
      </c>
      <c r="BK176" s="147">
        <f>ROUND(I176*H176,2)</f>
        <v>0</v>
      </c>
      <c r="BL176" s="16" t="s">
        <v>155</v>
      </c>
      <c r="BM176" s="146" t="s">
        <v>212</v>
      </c>
    </row>
    <row r="177" spans="2:65" s="1" customFormat="1" ht="19.5">
      <c r="B177" s="31"/>
      <c r="D177" s="148" t="s">
        <v>157</v>
      </c>
      <c r="F177" s="149" t="s">
        <v>211</v>
      </c>
      <c r="I177" s="150"/>
      <c r="L177" s="31"/>
      <c r="M177" s="151"/>
      <c r="T177" s="55"/>
      <c r="AT177" s="16" t="s">
        <v>157</v>
      </c>
      <c r="AU177" s="16" t="s">
        <v>88</v>
      </c>
    </row>
    <row r="178" spans="2:65" s="13" customFormat="1" ht="11.25">
      <c r="B178" s="158"/>
      <c r="D178" s="148" t="s">
        <v>159</v>
      </c>
      <c r="E178" s="159" t="s">
        <v>1</v>
      </c>
      <c r="F178" s="160" t="s">
        <v>197</v>
      </c>
      <c r="H178" s="161">
        <v>7</v>
      </c>
      <c r="I178" s="162"/>
      <c r="L178" s="158"/>
      <c r="M178" s="163"/>
      <c r="T178" s="164"/>
      <c r="AT178" s="159" t="s">
        <v>159</v>
      </c>
      <c r="AU178" s="159" t="s">
        <v>88</v>
      </c>
      <c r="AV178" s="13" t="s">
        <v>88</v>
      </c>
      <c r="AW178" s="13" t="s">
        <v>33</v>
      </c>
      <c r="AX178" s="13" t="s">
        <v>86</v>
      </c>
      <c r="AY178" s="159" t="s">
        <v>148</v>
      </c>
    </row>
    <row r="179" spans="2:65" s="1" customFormat="1" ht="33" customHeight="1">
      <c r="B179" s="31"/>
      <c r="C179" s="135" t="s">
        <v>213</v>
      </c>
      <c r="D179" s="135" t="s">
        <v>150</v>
      </c>
      <c r="E179" s="136" t="s">
        <v>214</v>
      </c>
      <c r="F179" s="137" t="s">
        <v>215</v>
      </c>
      <c r="G179" s="138" t="s">
        <v>206</v>
      </c>
      <c r="H179" s="139">
        <v>5</v>
      </c>
      <c r="I179" s="140"/>
      <c r="J179" s="141">
        <f>ROUND(I179*H179,2)</f>
        <v>0</v>
      </c>
      <c r="K179" s="137" t="s">
        <v>207</v>
      </c>
      <c r="L179" s="31"/>
      <c r="M179" s="142" t="s">
        <v>1</v>
      </c>
      <c r="N179" s="143" t="s">
        <v>44</v>
      </c>
      <c r="P179" s="144">
        <f>O179*H179</f>
        <v>0</v>
      </c>
      <c r="Q179" s="144">
        <v>0.31108000000000002</v>
      </c>
      <c r="R179" s="144">
        <f>Q179*H179</f>
        <v>1.5554000000000001</v>
      </c>
      <c r="S179" s="144">
        <v>0</v>
      </c>
      <c r="T179" s="145">
        <f>S179*H179</f>
        <v>0</v>
      </c>
      <c r="AR179" s="146" t="s">
        <v>155</v>
      </c>
      <c r="AT179" s="146" t="s">
        <v>150</v>
      </c>
      <c r="AU179" s="146" t="s">
        <v>88</v>
      </c>
      <c r="AY179" s="16" t="s">
        <v>148</v>
      </c>
      <c r="BE179" s="147">
        <f>IF(N179="základní",J179,0)</f>
        <v>0</v>
      </c>
      <c r="BF179" s="147">
        <f>IF(N179="snížená",J179,0)</f>
        <v>0</v>
      </c>
      <c r="BG179" s="147">
        <f>IF(N179="zákl. přenesená",J179,0)</f>
        <v>0</v>
      </c>
      <c r="BH179" s="147">
        <f>IF(N179="sníž. přenesená",J179,0)</f>
        <v>0</v>
      </c>
      <c r="BI179" s="147">
        <f>IF(N179="nulová",J179,0)</f>
        <v>0</v>
      </c>
      <c r="BJ179" s="16" t="s">
        <v>86</v>
      </c>
      <c r="BK179" s="147">
        <f>ROUND(I179*H179,2)</f>
        <v>0</v>
      </c>
      <c r="BL179" s="16" t="s">
        <v>155</v>
      </c>
      <c r="BM179" s="146" t="s">
        <v>216</v>
      </c>
    </row>
    <row r="180" spans="2:65" s="1" customFormat="1" ht="19.5">
      <c r="B180" s="31"/>
      <c r="D180" s="148" t="s">
        <v>157</v>
      </c>
      <c r="F180" s="149" t="s">
        <v>217</v>
      </c>
      <c r="I180" s="150"/>
      <c r="L180" s="31"/>
      <c r="M180" s="151"/>
      <c r="T180" s="55"/>
      <c r="AT180" s="16" t="s">
        <v>157</v>
      </c>
      <c r="AU180" s="16" t="s">
        <v>88</v>
      </c>
    </row>
    <row r="181" spans="2:65" s="13" customFormat="1" ht="11.25">
      <c r="B181" s="158"/>
      <c r="D181" s="148" t="s">
        <v>159</v>
      </c>
      <c r="E181" s="159" t="s">
        <v>1</v>
      </c>
      <c r="F181" s="160" t="s">
        <v>218</v>
      </c>
      <c r="H181" s="161">
        <v>5</v>
      </c>
      <c r="I181" s="162"/>
      <c r="L181" s="158"/>
      <c r="M181" s="163"/>
      <c r="T181" s="164"/>
      <c r="AT181" s="159" t="s">
        <v>159</v>
      </c>
      <c r="AU181" s="159" t="s">
        <v>88</v>
      </c>
      <c r="AV181" s="13" t="s">
        <v>88</v>
      </c>
      <c r="AW181" s="13" t="s">
        <v>33</v>
      </c>
      <c r="AX181" s="13" t="s">
        <v>79</v>
      </c>
      <c r="AY181" s="159" t="s">
        <v>148</v>
      </c>
    </row>
    <row r="182" spans="2:65" s="14" customFormat="1" ht="11.25">
      <c r="B182" s="165"/>
      <c r="D182" s="148" t="s">
        <v>159</v>
      </c>
      <c r="E182" s="166" t="s">
        <v>1</v>
      </c>
      <c r="F182" s="167" t="s">
        <v>162</v>
      </c>
      <c r="H182" s="168">
        <v>5</v>
      </c>
      <c r="I182" s="169"/>
      <c r="L182" s="165"/>
      <c r="M182" s="170"/>
      <c r="T182" s="171"/>
      <c r="AT182" s="166" t="s">
        <v>159</v>
      </c>
      <c r="AU182" s="166" t="s">
        <v>88</v>
      </c>
      <c r="AV182" s="14" t="s">
        <v>155</v>
      </c>
      <c r="AW182" s="14" t="s">
        <v>33</v>
      </c>
      <c r="AX182" s="14" t="s">
        <v>86</v>
      </c>
      <c r="AY182" s="166" t="s">
        <v>148</v>
      </c>
    </row>
    <row r="183" spans="2:65" s="11" customFormat="1" ht="22.9" customHeight="1">
      <c r="B183" s="123"/>
      <c r="D183" s="124" t="s">
        <v>78</v>
      </c>
      <c r="E183" s="133" t="s">
        <v>209</v>
      </c>
      <c r="F183" s="133" t="s">
        <v>219</v>
      </c>
      <c r="I183" s="126"/>
      <c r="J183" s="134">
        <f>BK183</f>
        <v>0</v>
      </c>
      <c r="L183" s="123"/>
      <c r="M183" s="128"/>
      <c r="P183" s="129">
        <f>SUM(P184:P287)</f>
        <v>0</v>
      </c>
      <c r="R183" s="129">
        <f>SUM(R184:R287)</f>
        <v>90.681811000000025</v>
      </c>
      <c r="T183" s="130">
        <f>SUM(T184:T287)</f>
        <v>33.862000000000002</v>
      </c>
      <c r="AR183" s="124" t="s">
        <v>86</v>
      </c>
      <c r="AT183" s="131" t="s">
        <v>78</v>
      </c>
      <c r="AU183" s="131" t="s">
        <v>86</v>
      </c>
      <c r="AY183" s="124" t="s">
        <v>148</v>
      </c>
      <c r="BK183" s="132">
        <f>SUM(BK184:BK287)</f>
        <v>0</v>
      </c>
    </row>
    <row r="184" spans="2:65" s="1" customFormat="1" ht="24.2" customHeight="1">
      <c r="B184" s="31"/>
      <c r="C184" s="135" t="s">
        <v>220</v>
      </c>
      <c r="D184" s="135" t="s">
        <v>150</v>
      </c>
      <c r="E184" s="136" t="s">
        <v>221</v>
      </c>
      <c r="F184" s="137" t="s">
        <v>222</v>
      </c>
      <c r="G184" s="138" t="s">
        <v>171</v>
      </c>
      <c r="H184" s="139">
        <v>97.2</v>
      </c>
      <c r="I184" s="140"/>
      <c r="J184" s="141">
        <f>ROUND(I184*H184,2)</f>
        <v>0</v>
      </c>
      <c r="K184" s="137" t="s">
        <v>154</v>
      </c>
      <c r="L184" s="31"/>
      <c r="M184" s="142" t="s">
        <v>1</v>
      </c>
      <c r="N184" s="143" t="s">
        <v>44</v>
      </c>
      <c r="P184" s="144">
        <f>O184*H184</f>
        <v>0</v>
      </c>
      <c r="Q184" s="144">
        <v>1E-4</v>
      </c>
      <c r="R184" s="144">
        <f>Q184*H184</f>
        <v>9.7200000000000012E-3</v>
      </c>
      <c r="S184" s="144">
        <v>0</v>
      </c>
      <c r="T184" s="145">
        <f>S184*H184</f>
        <v>0</v>
      </c>
      <c r="AR184" s="146" t="s">
        <v>155</v>
      </c>
      <c r="AT184" s="146" t="s">
        <v>150</v>
      </c>
      <c r="AU184" s="146" t="s">
        <v>88</v>
      </c>
      <c r="AY184" s="16" t="s">
        <v>148</v>
      </c>
      <c r="BE184" s="147">
        <f>IF(N184="základní",J184,0)</f>
        <v>0</v>
      </c>
      <c r="BF184" s="147">
        <f>IF(N184="snížená",J184,0)</f>
        <v>0</v>
      </c>
      <c r="BG184" s="147">
        <f>IF(N184="zákl. přenesená",J184,0)</f>
        <v>0</v>
      </c>
      <c r="BH184" s="147">
        <f>IF(N184="sníž. přenesená",J184,0)</f>
        <v>0</v>
      </c>
      <c r="BI184" s="147">
        <f>IF(N184="nulová",J184,0)</f>
        <v>0</v>
      </c>
      <c r="BJ184" s="16" t="s">
        <v>86</v>
      </c>
      <c r="BK184" s="147">
        <f>ROUND(I184*H184,2)</f>
        <v>0</v>
      </c>
      <c r="BL184" s="16" t="s">
        <v>155</v>
      </c>
      <c r="BM184" s="146" t="s">
        <v>223</v>
      </c>
    </row>
    <row r="185" spans="2:65" s="1" customFormat="1" ht="19.5">
      <c r="B185" s="31"/>
      <c r="D185" s="148" t="s">
        <v>157</v>
      </c>
      <c r="F185" s="149" t="s">
        <v>224</v>
      </c>
      <c r="I185" s="150"/>
      <c r="L185" s="31"/>
      <c r="M185" s="151"/>
      <c r="T185" s="55"/>
      <c r="AT185" s="16" t="s">
        <v>157</v>
      </c>
      <c r="AU185" s="16" t="s">
        <v>88</v>
      </c>
    </row>
    <row r="186" spans="2:65" s="12" customFormat="1" ht="11.25">
      <c r="B186" s="152"/>
      <c r="D186" s="148" t="s">
        <v>159</v>
      </c>
      <c r="E186" s="153" t="s">
        <v>1</v>
      </c>
      <c r="F186" s="154" t="s">
        <v>195</v>
      </c>
      <c r="H186" s="153" t="s">
        <v>1</v>
      </c>
      <c r="I186" s="155"/>
      <c r="L186" s="152"/>
      <c r="M186" s="156"/>
      <c r="T186" s="157"/>
      <c r="AT186" s="153" t="s">
        <v>159</v>
      </c>
      <c r="AU186" s="153" t="s">
        <v>88</v>
      </c>
      <c r="AV186" s="12" t="s">
        <v>86</v>
      </c>
      <c r="AW186" s="12" t="s">
        <v>33</v>
      </c>
      <c r="AX186" s="12" t="s">
        <v>79</v>
      </c>
      <c r="AY186" s="153" t="s">
        <v>148</v>
      </c>
    </row>
    <row r="187" spans="2:65" s="13" customFormat="1" ht="11.25">
      <c r="B187" s="158"/>
      <c r="D187" s="148" t="s">
        <v>159</v>
      </c>
      <c r="E187" s="159" t="s">
        <v>1</v>
      </c>
      <c r="F187" s="160" t="s">
        <v>225</v>
      </c>
      <c r="H187" s="161">
        <v>97.2</v>
      </c>
      <c r="I187" s="162"/>
      <c r="L187" s="158"/>
      <c r="M187" s="163"/>
      <c r="T187" s="164"/>
      <c r="AT187" s="159" t="s">
        <v>159</v>
      </c>
      <c r="AU187" s="159" t="s">
        <v>88</v>
      </c>
      <c r="AV187" s="13" t="s">
        <v>88</v>
      </c>
      <c r="AW187" s="13" t="s">
        <v>33</v>
      </c>
      <c r="AX187" s="13" t="s">
        <v>79</v>
      </c>
      <c r="AY187" s="159" t="s">
        <v>148</v>
      </c>
    </row>
    <row r="188" spans="2:65" s="14" customFormat="1" ht="11.25">
      <c r="B188" s="165"/>
      <c r="D188" s="148" t="s">
        <v>159</v>
      </c>
      <c r="E188" s="166" t="s">
        <v>1</v>
      </c>
      <c r="F188" s="167" t="s">
        <v>162</v>
      </c>
      <c r="H188" s="168">
        <v>97.2</v>
      </c>
      <c r="I188" s="169"/>
      <c r="L188" s="165"/>
      <c r="M188" s="170"/>
      <c r="T188" s="171"/>
      <c r="AT188" s="166" t="s">
        <v>159</v>
      </c>
      <c r="AU188" s="166" t="s">
        <v>88</v>
      </c>
      <c r="AV188" s="14" t="s">
        <v>155</v>
      </c>
      <c r="AW188" s="14" t="s">
        <v>33</v>
      </c>
      <c r="AX188" s="14" t="s">
        <v>86</v>
      </c>
      <c r="AY188" s="166" t="s">
        <v>148</v>
      </c>
    </row>
    <row r="189" spans="2:65" s="1" customFormat="1" ht="24.2" customHeight="1">
      <c r="B189" s="31"/>
      <c r="C189" s="135" t="s">
        <v>226</v>
      </c>
      <c r="D189" s="135" t="s">
        <v>150</v>
      </c>
      <c r="E189" s="136" t="s">
        <v>227</v>
      </c>
      <c r="F189" s="137" t="s">
        <v>228</v>
      </c>
      <c r="G189" s="138" t="s">
        <v>171</v>
      </c>
      <c r="H189" s="139">
        <v>8.5</v>
      </c>
      <c r="I189" s="140"/>
      <c r="J189" s="141">
        <f>ROUND(I189*H189,2)</f>
        <v>0</v>
      </c>
      <c r="K189" s="137" t="s">
        <v>154</v>
      </c>
      <c r="L189" s="31"/>
      <c r="M189" s="142" t="s">
        <v>1</v>
      </c>
      <c r="N189" s="143" t="s">
        <v>44</v>
      </c>
      <c r="P189" s="144">
        <f>O189*H189</f>
        <v>0</v>
      </c>
      <c r="Q189" s="144">
        <v>1E-4</v>
      </c>
      <c r="R189" s="144">
        <f>Q189*H189</f>
        <v>8.5000000000000006E-4</v>
      </c>
      <c r="S189" s="144">
        <v>0</v>
      </c>
      <c r="T189" s="145">
        <f>S189*H189</f>
        <v>0</v>
      </c>
      <c r="AR189" s="146" t="s">
        <v>155</v>
      </c>
      <c r="AT189" s="146" t="s">
        <v>150</v>
      </c>
      <c r="AU189" s="146" t="s">
        <v>88</v>
      </c>
      <c r="AY189" s="16" t="s">
        <v>148</v>
      </c>
      <c r="BE189" s="147">
        <f>IF(N189="základní",J189,0)</f>
        <v>0</v>
      </c>
      <c r="BF189" s="147">
        <f>IF(N189="snížená",J189,0)</f>
        <v>0</v>
      </c>
      <c r="BG189" s="147">
        <f>IF(N189="zákl. přenesená",J189,0)</f>
        <v>0</v>
      </c>
      <c r="BH189" s="147">
        <f>IF(N189="sníž. přenesená",J189,0)</f>
        <v>0</v>
      </c>
      <c r="BI189" s="147">
        <f>IF(N189="nulová",J189,0)</f>
        <v>0</v>
      </c>
      <c r="BJ189" s="16" t="s">
        <v>86</v>
      </c>
      <c r="BK189" s="147">
        <f>ROUND(I189*H189,2)</f>
        <v>0</v>
      </c>
      <c r="BL189" s="16" t="s">
        <v>155</v>
      </c>
      <c r="BM189" s="146" t="s">
        <v>229</v>
      </c>
    </row>
    <row r="190" spans="2:65" s="1" customFormat="1" ht="19.5">
      <c r="B190" s="31"/>
      <c r="D190" s="148" t="s">
        <v>157</v>
      </c>
      <c r="F190" s="149" t="s">
        <v>230</v>
      </c>
      <c r="I190" s="150"/>
      <c r="L190" s="31"/>
      <c r="M190" s="151"/>
      <c r="T190" s="55"/>
      <c r="AT190" s="16" t="s">
        <v>157</v>
      </c>
      <c r="AU190" s="16" t="s">
        <v>88</v>
      </c>
    </row>
    <row r="191" spans="2:65" s="12" customFormat="1" ht="11.25">
      <c r="B191" s="152"/>
      <c r="D191" s="148" t="s">
        <v>159</v>
      </c>
      <c r="E191" s="153" t="s">
        <v>1</v>
      </c>
      <c r="F191" s="154" t="s">
        <v>195</v>
      </c>
      <c r="H191" s="153" t="s">
        <v>1</v>
      </c>
      <c r="I191" s="155"/>
      <c r="L191" s="152"/>
      <c r="M191" s="156"/>
      <c r="T191" s="157"/>
      <c r="AT191" s="153" t="s">
        <v>159</v>
      </c>
      <c r="AU191" s="153" t="s">
        <v>88</v>
      </c>
      <c r="AV191" s="12" t="s">
        <v>86</v>
      </c>
      <c r="AW191" s="12" t="s">
        <v>33</v>
      </c>
      <c r="AX191" s="12" t="s">
        <v>79</v>
      </c>
      <c r="AY191" s="153" t="s">
        <v>148</v>
      </c>
    </row>
    <row r="192" spans="2:65" s="13" customFormat="1" ht="11.25">
      <c r="B192" s="158"/>
      <c r="D192" s="148" t="s">
        <v>159</v>
      </c>
      <c r="E192" s="159" t="s">
        <v>1</v>
      </c>
      <c r="F192" s="160" t="s">
        <v>231</v>
      </c>
      <c r="H192" s="161">
        <v>8.5</v>
      </c>
      <c r="I192" s="162"/>
      <c r="L192" s="158"/>
      <c r="M192" s="163"/>
      <c r="T192" s="164"/>
      <c r="AT192" s="159" t="s">
        <v>159</v>
      </c>
      <c r="AU192" s="159" t="s">
        <v>88</v>
      </c>
      <c r="AV192" s="13" t="s">
        <v>88</v>
      </c>
      <c r="AW192" s="13" t="s">
        <v>33</v>
      </c>
      <c r="AX192" s="13" t="s">
        <v>79</v>
      </c>
      <c r="AY192" s="159" t="s">
        <v>148</v>
      </c>
    </row>
    <row r="193" spans="2:65" s="14" customFormat="1" ht="11.25">
      <c r="B193" s="165"/>
      <c r="D193" s="148" t="s">
        <v>159</v>
      </c>
      <c r="E193" s="166" t="s">
        <v>1</v>
      </c>
      <c r="F193" s="167" t="s">
        <v>162</v>
      </c>
      <c r="H193" s="168">
        <v>8.5</v>
      </c>
      <c r="I193" s="169"/>
      <c r="L193" s="165"/>
      <c r="M193" s="170"/>
      <c r="T193" s="171"/>
      <c r="AT193" s="166" t="s">
        <v>159</v>
      </c>
      <c r="AU193" s="166" t="s">
        <v>88</v>
      </c>
      <c r="AV193" s="14" t="s">
        <v>155</v>
      </c>
      <c r="AW193" s="14" t="s">
        <v>33</v>
      </c>
      <c r="AX193" s="14" t="s">
        <v>86</v>
      </c>
      <c r="AY193" s="166" t="s">
        <v>148</v>
      </c>
    </row>
    <row r="194" spans="2:65" s="1" customFormat="1" ht="24.2" customHeight="1">
      <c r="B194" s="31"/>
      <c r="C194" s="135" t="s">
        <v>8</v>
      </c>
      <c r="D194" s="135" t="s">
        <v>150</v>
      </c>
      <c r="E194" s="136" t="s">
        <v>232</v>
      </c>
      <c r="F194" s="137" t="s">
        <v>233</v>
      </c>
      <c r="G194" s="138" t="s">
        <v>153</v>
      </c>
      <c r="H194" s="139">
        <v>1</v>
      </c>
      <c r="I194" s="140"/>
      <c r="J194" s="141">
        <f>ROUND(I194*H194,2)</f>
        <v>0</v>
      </c>
      <c r="K194" s="137" t="s">
        <v>154</v>
      </c>
      <c r="L194" s="31"/>
      <c r="M194" s="142" t="s">
        <v>1</v>
      </c>
      <c r="N194" s="143" t="s">
        <v>44</v>
      </c>
      <c r="P194" s="144">
        <f>O194*H194</f>
        <v>0</v>
      </c>
      <c r="Q194" s="144">
        <v>1.1999999999999999E-3</v>
      </c>
      <c r="R194" s="144">
        <f>Q194*H194</f>
        <v>1.1999999999999999E-3</v>
      </c>
      <c r="S194" s="144">
        <v>0</v>
      </c>
      <c r="T194" s="145">
        <f>S194*H194</f>
        <v>0</v>
      </c>
      <c r="AR194" s="146" t="s">
        <v>155</v>
      </c>
      <c r="AT194" s="146" t="s">
        <v>150</v>
      </c>
      <c r="AU194" s="146" t="s">
        <v>88</v>
      </c>
      <c r="AY194" s="16" t="s">
        <v>148</v>
      </c>
      <c r="BE194" s="147">
        <f>IF(N194="základní",J194,0)</f>
        <v>0</v>
      </c>
      <c r="BF194" s="147">
        <f>IF(N194="snížená",J194,0)</f>
        <v>0</v>
      </c>
      <c r="BG194" s="147">
        <f>IF(N194="zákl. přenesená",J194,0)</f>
        <v>0</v>
      </c>
      <c r="BH194" s="147">
        <f>IF(N194="sníž. přenesená",J194,0)</f>
        <v>0</v>
      </c>
      <c r="BI194" s="147">
        <f>IF(N194="nulová",J194,0)</f>
        <v>0</v>
      </c>
      <c r="BJ194" s="16" t="s">
        <v>86</v>
      </c>
      <c r="BK194" s="147">
        <f>ROUND(I194*H194,2)</f>
        <v>0</v>
      </c>
      <c r="BL194" s="16" t="s">
        <v>155</v>
      </c>
      <c r="BM194" s="146" t="s">
        <v>234</v>
      </c>
    </row>
    <row r="195" spans="2:65" s="1" customFormat="1" ht="19.5">
      <c r="B195" s="31"/>
      <c r="D195" s="148" t="s">
        <v>157</v>
      </c>
      <c r="F195" s="149" t="s">
        <v>235</v>
      </c>
      <c r="I195" s="150"/>
      <c r="L195" s="31"/>
      <c r="M195" s="151"/>
      <c r="T195" s="55"/>
      <c r="AT195" s="16" t="s">
        <v>157</v>
      </c>
      <c r="AU195" s="16" t="s">
        <v>88</v>
      </c>
    </row>
    <row r="196" spans="2:65" s="12" customFormat="1" ht="11.25">
      <c r="B196" s="152"/>
      <c r="D196" s="148" t="s">
        <v>159</v>
      </c>
      <c r="E196" s="153" t="s">
        <v>1</v>
      </c>
      <c r="F196" s="154" t="s">
        <v>195</v>
      </c>
      <c r="H196" s="153" t="s">
        <v>1</v>
      </c>
      <c r="I196" s="155"/>
      <c r="L196" s="152"/>
      <c r="M196" s="156"/>
      <c r="T196" s="157"/>
      <c r="AT196" s="153" t="s">
        <v>159</v>
      </c>
      <c r="AU196" s="153" t="s">
        <v>88</v>
      </c>
      <c r="AV196" s="12" t="s">
        <v>86</v>
      </c>
      <c r="AW196" s="12" t="s">
        <v>33</v>
      </c>
      <c r="AX196" s="12" t="s">
        <v>79</v>
      </c>
      <c r="AY196" s="153" t="s">
        <v>148</v>
      </c>
    </row>
    <row r="197" spans="2:65" s="13" customFormat="1" ht="11.25">
      <c r="B197" s="158"/>
      <c r="D197" s="148" t="s">
        <v>159</v>
      </c>
      <c r="E197" s="159" t="s">
        <v>1</v>
      </c>
      <c r="F197" s="160" t="s">
        <v>236</v>
      </c>
      <c r="H197" s="161">
        <v>1</v>
      </c>
      <c r="I197" s="162"/>
      <c r="L197" s="158"/>
      <c r="M197" s="163"/>
      <c r="T197" s="164"/>
      <c r="AT197" s="159" t="s">
        <v>159</v>
      </c>
      <c r="AU197" s="159" t="s">
        <v>88</v>
      </c>
      <c r="AV197" s="13" t="s">
        <v>88</v>
      </c>
      <c r="AW197" s="13" t="s">
        <v>33</v>
      </c>
      <c r="AX197" s="13" t="s">
        <v>79</v>
      </c>
      <c r="AY197" s="159" t="s">
        <v>148</v>
      </c>
    </row>
    <row r="198" spans="2:65" s="14" customFormat="1" ht="11.25">
      <c r="B198" s="165"/>
      <c r="D198" s="148" t="s">
        <v>159</v>
      </c>
      <c r="E198" s="166" t="s">
        <v>1</v>
      </c>
      <c r="F198" s="167" t="s">
        <v>162</v>
      </c>
      <c r="H198" s="168">
        <v>1</v>
      </c>
      <c r="I198" s="169"/>
      <c r="L198" s="165"/>
      <c r="M198" s="170"/>
      <c r="T198" s="171"/>
      <c r="AT198" s="166" t="s">
        <v>159</v>
      </c>
      <c r="AU198" s="166" t="s">
        <v>88</v>
      </c>
      <c r="AV198" s="14" t="s">
        <v>155</v>
      </c>
      <c r="AW198" s="14" t="s">
        <v>33</v>
      </c>
      <c r="AX198" s="14" t="s">
        <v>86</v>
      </c>
      <c r="AY198" s="166" t="s">
        <v>148</v>
      </c>
    </row>
    <row r="199" spans="2:65" s="1" customFormat="1" ht="24.2" customHeight="1">
      <c r="B199" s="31"/>
      <c r="C199" s="135" t="s">
        <v>237</v>
      </c>
      <c r="D199" s="135" t="s">
        <v>150</v>
      </c>
      <c r="E199" s="136" t="s">
        <v>238</v>
      </c>
      <c r="F199" s="137" t="s">
        <v>239</v>
      </c>
      <c r="G199" s="138" t="s">
        <v>171</v>
      </c>
      <c r="H199" s="139">
        <v>97.2</v>
      </c>
      <c r="I199" s="140"/>
      <c r="J199" s="141">
        <f>ROUND(I199*H199,2)</f>
        <v>0</v>
      </c>
      <c r="K199" s="137" t="s">
        <v>154</v>
      </c>
      <c r="L199" s="31"/>
      <c r="M199" s="142" t="s">
        <v>1</v>
      </c>
      <c r="N199" s="143" t="s">
        <v>44</v>
      </c>
      <c r="P199" s="144">
        <f>O199*H199</f>
        <v>0</v>
      </c>
      <c r="Q199" s="144">
        <v>2.0000000000000001E-4</v>
      </c>
      <c r="R199" s="144">
        <f>Q199*H199</f>
        <v>1.9440000000000002E-2</v>
      </c>
      <c r="S199" s="144">
        <v>0</v>
      </c>
      <c r="T199" s="145">
        <f>S199*H199</f>
        <v>0</v>
      </c>
      <c r="AR199" s="146" t="s">
        <v>155</v>
      </c>
      <c r="AT199" s="146" t="s">
        <v>150</v>
      </c>
      <c r="AU199" s="146" t="s">
        <v>88</v>
      </c>
      <c r="AY199" s="16" t="s">
        <v>148</v>
      </c>
      <c r="BE199" s="147">
        <f>IF(N199="základní",J199,0)</f>
        <v>0</v>
      </c>
      <c r="BF199" s="147">
        <f>IF(N199="snížená",J199,0)</f>
        <v>0</v>
      </c>
      <c r="BG199" s="147">
        <f>IF(N199="zákl. přenesená",J199,0)</f>
        <v>0</v>
      </c>
      <c r="BH199" s="147">
        <f>IF(N199="sníž. přenesená",J199,0)</f>
        <v>0</v>
      </c>
      <c r="BI199" s="147">
        <f>IF(N199="nulová",J199,0)</f>
        <v>0</v>
      </c>
      <c r="BJ199" s="16" t="s">
        <v>86</v>
      </c>
      <c r="BK199" s="147">
        <f>ROUND(I199*H199,2)</f>
        <v>0</v>
      </c>
      <c r="BL199" s="16" t="s">
        <v>155</v>
      </c>
      <c r="BM199" s="146" t="s">
        <v>240</v>
      </c>
    </row>
    <row r="200" spans="2:65" s="1" customFormat="1" ht="19.5">
      <c r="B200" s="31"/>
      <c r="D200" s="148" t="s">
        <v>157</v>
      </c>
      <c r="F200" s="149" t="s">
        <v>241</v>
      </c>
      <c r="I200" s="150"/>
      <c r="L200" s="31"/>
      <c r="M200" s="151"/>
      <c r="T200" s="55"/>
      <c r="AT200" s="16" t="s">
        <v>157</v>
      </c>
      <c r="AU200" s="16" t="s">
        <v>88</v>
      </c>
    </row>
    <row r="201" spans="2:65" s="12" customFormat="1" ht="11.25">
      <c r="B201" s="152"/>
      <c r="D201" s="148" t="s">
        <v>159</v>
      </c>
      <c r="E201" s="153" t="s">
        <v>1</v>
      </c>
      <c r="F201" s="154" t="s">
        <v>195</v>
      </c>
      <c r="H201" s="153" t="s">
        <v>1</v>
      </c>
      <c r="I201" s="155"/>
      <c r="L201" s="152"/>
      <c r="M201" s="156"/>
      <c r="T201" s="157"/>
      <c r="AT201" s="153" t="s">
        <v>159</v>
      </c>
      <c r="AU201" s="153" t="s">
        <v>88</v>
      </c>
      <c r="AV201" s="12" t="s">
        <v>86</v>
      </c>
      <c r="AW201" s="12" t="s">
        <v>33</v>
      </c>
      <c r="AX201" s="12" t="s">
        <v>79</v>
      </c>
      <c r="AY201" s="153" t="s">
        <v>148</v>
      </c>
    </row>
    <row r="202" spans="2:65" s="13" customFormat="1" ht="11.25">
      <c r="B202" s="158"/>
      <c r="D202" s="148" t="s">
        <v>159</v>
      </c>
      <c r="E202" s="159" t="s">
        <v>1</v>
      </c>
      <c r="F202" s="160" t="s">
        <v>225</v>
      </c>
      <c r="H202" s="161">
        <v>97.2</v>
      </c>
      <c r="I202" s="162"/>
      <c r="L202" s="158"/>
      <c r="M202" s="163"/>
      <c r="T202" s="164"/>
      <c r="AT202" s="159" t="s">
        <v>159</v>
      </c>
      <c r="AU202" s="159" t="s">
        <v>88</v>
      </c>
      <c r="AV202" s="13" t="s">
        <v>88</v>
      </c>
      <c r="AW202" s="13" t="s">
        <v>33</v>
      </c>
      <c r="AX202" s="13" t="s">
        <v>79</v>
      </c>
      <c r="AY202" s="159" t="s">
        <v>148</v>
      </c>
    </row>
    <row r="203" spans="2:65" s="14" customFormat="1" ht="11.25">
      <c r="B203" s="165"/>
      <c r="D203" s="148" t="s">
        <v>159</v>
      </c>
      <c r="E203" s="166" t="s">
        <v>1</v>
      </c>
      <c r="F203" s="167" t="s">
        <v>162</v>
      </c>
      <c r="H203" s="168">
        <v>97.2</v>
      </c>
      <c r="I203" s="169"/>
      <c r="L203" s="165"/>
      <c r="M203" s="170"/>
      <c r="T203" s="171"/>
      <c r="AT203" s="166" t="s">
        <v>159</v>
      </c>
      <c r="AU203" s="166" t="s">
        <v>88</v>
      </c>
      <c r="AV203" s="14" t="s">
        <v>155</v>
      </c>
      <c r="AW203" s="14" t="s">
        <v>33</v>
      </c>
      <c r="AX203" s="14" t="s">
        <v>86</v>
      </c>
      <c r="AY203" s="166" t="s">
        <v>148</v>
      </c>
    </row>
    <row r="204" spans="2:65" s="1" customFormat="1" ht="24.2" customHeight="1">
      <c r="B204" s="31"/>
      <c r="C204" s="135" t="s">
        <v>242</v>
      </c>
      <c r="D204" s="135" t="s">
        <v>150</v>
      </c>
      <c r="E204" s="136" t="s">
        <v>243</v>
      </c>
      <c r="F204" s="137" t="s">
        <v>244</v>
      </c>
      <c r="G204" s="138" t="s">
        <v>171</v>
      </c>
      <c r="H204" s="139">
        <v>8.5</v>
      </c>
      <c r="I204" s="140"/>
      <c r="J204" s="141">
        <f>ROUND(I204*H204,2)</f>
        <v>0</v>
      </c>
      <c r="K204" s="137" t="s">
        <v>154</v>
      </c>
      <c r="L204" s="31"/>
      <c r="M204" s="142" t="s">
        <v>1</v>
      </c>
      <c r="N204" s="143" t="s">
        <v>44</v>
      </c>
      <c r="P204" s="144">
        <f>O204*H204</f>
        <v>0</v>
      </c>
      <c r="Q204" s="144">
        <v>2.0000000000000001E-4</v>
      </c>
      <c r="R204" s="144">
        <f>Q204*H204</f>
        <v>1.7000000000000001E-3</v>
      </c>
      <c r="S204" s="144">
        <v>0</v>
      </c>
      <c r="T204" s="145">
        <f>S204*H204</f>
        <v>0</v>
      </c>
      <c r="AR204" s="146" t="s">
        <v>155</v>
      </c>
      <c r="AT204" s="146" t="s">
        <v>150</v>
      </c>
      <c r="AU204" s="146" t="s">
        <v>88</v>
      </c>
      <c r="AY204" s="16" t="s">
        <v>148</v>
      </c>
      <c r="BE204" s="147">
        <f>IF(N204="základní",J204,0)</f>
        <v>0</v>
      </c>
      <c r="BF204" s="147">
        <f>IF(N204="snížená",J204,0)</f>
        <v>0</v>
      </c>
      <c r="BG204" s="147">
        <f>IF(N204="zákl. přenesená",J204,0)</f>
        <v>0</v>
      </c>
      <c r="BH204" s="147">
        <f>IF(N204="sníž. přenesená",J204,0)</f>
        <v>0</v>
      </c>
      <c r="BI204" s="147">
        <f>IF(N204="nulová",J204,0)</f>
        <v>0</v>
      </c>
      <c r="BJ204" s="16" t="s">
        <v>86</v>
      </c>
      <c r="BK204" s="147">
        <f>ROUND(I204*H204,2)</f>
        <v>0</v>
      </c>
      <c r="BL204" s="16" t="s">
        <v>155</v>
      </c>
      <c r="BM204" s="146" t="s">
        <v>245</v>
      </c>
    </row>
    <row r="205" spans="2:65" s="1" customFormat="1" ht="19.5">
      <c r="B205" s="31"/>
      <c r="D205" s="148" t="s">
        <v>157</v>
      </c>
      <c r="F205" s="149" t="s">
        <v>246</v>
      </c>
      <c r="I205" s="150"/>
      <c r="L205" s="31"/>
      <c r="M205" s="151"/>
      <c r="T205" s="55"/>
      <c r="AT205" s="16" t="s">
        <v>157</v>
      </c>
      <c r="AU205" s="16" t="s">
        <v>88</v>
      </c>
    </row>
    <row r="206" spans="2:65" s="12" customFormat="1" ht="11.25">
      <c r="B206" s="152"/>
      <c r="D206" s="148" t="s">
        <v>159</v>
      </c>
      <c r="E206" s="153" t="s">
        <v>1</v>
      </c>
      <c r="F206" s="154" t="s">
        <v>195</v>
      </c>
      <c r="H206" s="153" t="s">
        <v>1</v>
      </c>
      <c r="I206" s="155"/>
      <c r="L206" s="152"/>
      <c r="M206" s="156"/>
      <c r="T206" s="157"/>
      <c r="AT206" s="153" t="s">
        <v>159</v>
      </c>
      <c r="AU206" s="153" t="s">
        <v>88</v>
      </c>
      <c r="AV206" s="12" t="s">
        <v>86</v>
      </c>
      <c r="AW206" s="12" t="s">
        <v>33</v>
      </c>
      <c r="AX206" s="12" t="s">
        <v>79</v>
      </c>
      <c r="AY206" s="153" t="s">
        <v>148</v>
      </c>
    </row>
    <row r="207" spans="2:65" s="13" customFormat="1" ht="11.25">
      <c r="B207" s="158"/>
      <c r="D207" s="148" t="s">
        <v>159</v>
      </c>
      <c r="E207" s="159" t="s">
        <v>1</v>
      </c>
      <c r="F207" s="160" t="s">
        <v>231</v>
      </c>
      <c r="H207" s="161">
        <v>8.5</v>
      </c>
      <c r="I207" s="162"/>
      <c r="L207" s="158"/>
      <c r="M207" s="163"/>
      <c r="T207" s="164"/>
      <c r="AT207" s="159" t="s">
        <v>159</v>
      </c>
      <c r="AU207" s="159" t="s">
        <v>88</v>
      </c>
      <c r="AV207" s="13" t="s">
        <v>88</v>
      </c>
      <c r="AW207" s="13" t="s">
        <v>33</v>
      </c>
      <c r="AX207" s="13" t="s">
        <v>79</v>
      </c>
      <c r="AY207" s="159" t="s">
        <v>148</v>
      </c>
    </row>
    <row r="208" spans="2:65" s="14" customFormat="1" ht="11.25">
      <c r="B208" s="165"/>
      <c r="D208" s="148" t="s">
        <v>159</v>
      </c>
      <c r="E208" s="166" t="s">
        <v>1</v>
      </c>
      <c r="F208" s="167" t="s">
        <v>162</v>
      </c>
      <c r="H208" s="168">
        <v>8.5</v>
      </c>
      <c r="I208" s="169"/>
      <c r="L208" s="165"/>
      <c r="M208" s="170"/>
      <c r="T208" s="171"/>
      <c r="AT208" s="166" t="s">
        <v>159</v>
      </c>
      <c r="AU208" s="166" t="s">
        <v>88</v>
      </c>
      <c r="AV208" s="14" t="s">
        <v>155</v>
      </c>
      <c r="AW208" s="14" t="s">
        <v>33</v>
      </c>
      <c r="AX208" s="14" t="s">
        <v>86</v>
      </c>
      <c r="AY208" s="166" t="s">
        <v>148</v>
      </c>
    </row>
    <row r="209" spans="2:65" s="1" customFormat="1" ht="24.2" customHeight="1">
      <c r="B209" s="31"/>
      <c r="C209" s="135" t="s">
        <v>247</v>
      </c>
      <c r="D209" s="135" t="s">
        <v>150</v>
      </c>
      <c r="E209" s="136" t="s">
        <v>248</v>
      </c>
      <c r="F209" s="137" t="s">
        <v>249</v>
      </c>
      <c r="G209" s="138" t="s">
        <v>153</v>
      </c>
      <c r="H209" s="139">
        <v>1</v>
      </c>
      <c r="I209" s="140"/>
      <c r="J209" s="141">
        <f>ROUND(I209*H209,2)</f>
        <v>0</v>
      </c>
      <c r="K209" s="137" t="s">
        <v>154</v>
      </c>
      <c r="L209" s="31"/>
      <c r="M209" s="142" t="s">
        <v>1</v>
      </c>
      <c r="N209" s="143" t="s">
        <v>44</v>
      </c>
      <c r="P209" s="144">
        <f>O209*H209</f>
        <v>0</v>
      </c>
      <c r="Q209" s="144">
        <v>1.6000000000000001E-3</v>
      </c>
      <c r="R209" s="144">
        <f>Q209*H209</f>
        <v>1.6000000000000001E-3</v>
      </c>
      <c r="S209" s="144">
        <v>0</v>
      </c>
      <c r="T209" s="145">
        <f>S209*H209</f>
        <v>0</v>
      </c>
      <c r="AR209" s="146" t="s">
        <v>155</v>
      </c>
      <c r="AT209" s="146" t="s">
        <v>150</v>
      </c>
      <c r="AU209" s="146" t="s">
        <v>88</v>
      </c>
      <c r="AY209" s="16" t="s">
        <v>148</v>
      </c>
      <c r="BE209" s="147">
        <f>IF(N209="základní",J209,0)</f>
        <v>0</v>
      </c>
      <c r="BF209" s="147">
        <f>IF(N209="snížená",J209,0)</f>
        <v>0</v>
      </c>
      <c r="BG209" s="147">
        <f>IF(N209="zákl. přenesená",J209,0)</f>
        <v>0</v>
      </c>
      <c r="BH209" s="147">
        <f>IF(N209="sníž. přenesená",J209,0)</f>
        <v>0</v>
      </c>
      <c r="BI209" s="147">
        <f>IF(N209="nulová",J209,0)</f>
        <v>0</v>
      </c>
      <c r="BJ209" s="16" t="s">
        <v>86</v>
      </c>
      <c r="BK209" s="147">
        <f>ROUND(I209*H209,2)</f>
        <v>0</v>
      </c>
      <c r="BL209" s="16" t="s">
        <v>155</v>
      </c>
      <c r="BM209" s="146" t="s">
        <v>250</v>
      </c>
    </row>
    <row r="210" spans="2:65" s="1" customFormat="1" ht="19.5">
      <c r="B210" s="31"/>
      <c r="D210" s="148" t="s">
        <v>157</v>
      </c>
      <c r="F210" s="149" t="s">
        <v>251</v>
      </c>
      <c r="I210" s="150"/>
      <c r="L210" s="31"/>
      <c r="M210" s="151"/>
      <c r="T210" s="55"/>
      <c r="AT210" s="16" t="s">
        <v>157</v>
      </c>
      <c r="AU210" s="16" t="s">
        <v>88</v>
      </c>
    </row>
    <row r="211" spans="2:65" s="12" customFormat="1" ht="11.25">
      <c r="B211" s="152"/>
      <c r="D211" s="148" t="s">
        <v>159</v>
      </c>
      <c r="E211" s="153" t="s">
        <v>1</v>
      </c>
      <c r="F211" s="154" t="s">
        <v>195</v>
      </c>
      <c r="H211" s="153" t="s">
        <v>1</v>
      </c>
      <c r="I211" s="155"/>
      <c r="L211" s="152"/>
      <c r="M211" s="156"/>
      <c r="T211" s="157"/>
      <c r="AT211" s="153" t="s">
        <v>159</v>
      </c>
      <c r="AU211" s="153" t="s">
        <v>88</v>
      </c>
      <c r="AV211" s="12" t="s">
        <v>86</v>
      </c>
      <c r="AW211" s="12" t="s">
        <v>33</v>
      </c>
      <c r="AX211" s="12" t="s">
        <v>79</v>
      </c>
      <c r="AY211" s="153" t="s">
        <v>148</v>
      </c>
    </row>
    <row r="212" spans="2:65" s="13" customFormat="1" ht="11.25">
      <c r="B212" s="158"/>
      <c r="D212" s="148" t="s">
        <v>159</v>
      </c>
      <c r="E212" s="159" t="s">
        <v>1</v>
      </c>
      <c r="F212" s="160" t="s">
        <v>236</v>
      </c>
      <c r="H212" s="161">
        <v>1</v>
      </c>
      <c r="I212" s="162"/>
      <c r="L212" s="158"/>
      <c r="M212" s="163"/>
      <c r="T212" s="164"/>
      <c r="AT212" s="159" t="s">
        <v>159</v>
      </c>
      <c r="AU212" s="159" t="s">
        <v>88</v>
      </c>
      <c r="AV212" s="13" t="s">
        <v>88</v>
      </c>
      <c r="AW212" s="13" t="s">
        <v>33</v>
      </c>
      <c r="AX212" s="13" t="s">
        <v>79</v>
      </c>
      <c r="AY212" s="159" t="s">
        <v>148</v>
      </c>
    </row>
    <row r="213" spans="2:65" s="14" customFormat="1" ht="11.25">
      <c r="B213" s="165"/>
      <c r="D213" s="148" t="s">
        <v>159</v>
      </c>
      <c r="E213" s="166" t="s">
        <v>1</v>
      </c>
      <c r="F213" s="167" t="s">
        <v>162</v>
      </c>
      <c r="H213" s="168">
        <v>1</v>
      </c>
      <c r="I213" s="169"/>
      <c r="L213" s="165"/>
      <c r="M213" s="170"/>
      <c r="T213" s="171"/>
      <c r="AT213" s="166" t="s">
        <v>159</v>
      </c>
      <c r="AU213" s="166" t="s">
        <v>88</v>
      </c>
      <c r="AV213" s="14" t="s">
        <v>155</v>
      </c>
      <c r="AW213" s="14" t="s">
        <v>33</v>
      </c>
      <c r="AX213" s="14" t="s">
        <v>86</v>
      </c>
      <c r="AY213" s="166" t="s">
        <v>148</v>
      </c>
    </row>
    <row r="214" spans="2:65" s="1" customFormat="1" ht="16.5" customHeight="1">
      <c r="B214" s="31"/>
      <c r="C214" s="135" t="s">
        <v>252</v>
      </c>
      <c r="D214" s="135" t="s">
        <v>150</v>
      </c>
      <c r="E214" s="136" t="s">
        <v>253</v>
      </c>
      <c r="F214" s="137" t="s">
        <v>254</v>
      </c>
      <c r="G214" s="138" t="s">
        <v>171</v>
      </c>
      <c r="H214" s="139">
        <v>105.7</v>
      </c>
      <c r="I214" s="140"/>
      <c r="J214" s="141">
        <f>ROUND(I214*H214,2)</f>
        <v>0</v>
      </c>
      <c r="K214" s="137" t="s">
        <v>154</v>
      </c>
      <c r="L214" s="31"/>
      <c r="M214" s="142" t="s">
        <v>1</v>
      </c>
      <c r="N214" s="143" t="s">
        <v>44</v>
      </c>
      <c r="P214" s="144">
        <f>O214*H214</f>
        <v>0</v>
      </c>
      <c r="Q214" s="144">
        <v>0</v>
      </c>
      <c r="R214" s="144">
        <f>Q214*H214</f>
        <v>0</v>
      </c>
      <c r="S214" s="144">
        <v>0</v>
      </c>
      <c r="T214" s="145">
        <f>S214*H214</f>
        <v>0</v>
      </c>
      <c r="AR214" s="146" t="s">
        <v>155</v>
      </c>
      <c r="AT214" s="146" t="s">
        <v>150</v>
      </c>
      <c r="AU214" s="146" t="s">
        <v>88</v>
      </c>
      <c r="AY214" s="16" t="s">
        <v>148</v>
      </c>
      <c r="BE214" s="147">
        <f>IF(N214="základní",J214,0)</f>
        <v>0</v>
      </c>
      <c r="BF214" s="147">
        <f>IF(N214="snížená",J214,0)</f>
        <v>0</v>
      </c>
      <c r="BG214" s="147">
        <f>IF(N214="zákl. přenesená",J214,0)</f>
        <v>0</v>
      </c>
      <c r="BH214" s="147">
        <f>IF(N214="sníž. přenesená",J214,0)</f>
        <v>0</v>
      </c>
      <c r="BI214" s="147">
        <f>IF(N214="nulová",J214,0)</f>
        <v>0</v>
      </c>
      <c r="BJ214" s="16" t="s">
        <v>86</v>
      </c>
      <c r="BK214" s="147">
        <f>ROUND(I214*H214,2)</f>
        <v>0</v>
      </c>
      <c r="BL214" s="16" t="s">
        <v>155</v>
      </c>
      <c r="BM214" s="146" t="s">
        <v>255</v>
      </c>
    </row>
    <row r="215" spans="2:65" s="1" customFormat="1" ht="19.5">
      <c r="B215" s="31"/>
      <c r="D215" s="148" t="s">
        <v>157</v>
      </c>
      <c r="F215" s="149" t="s">
        <v>256</v>
      </c>
      <c r="I215" s="150"/>
      <c r="L215" s="31"/>
      <c r="M215" s="151"/>
      <c r="T215" s="55"/>
      <c r="AT215" s="16" t="s">
        <v>157</v>
      </c>
      <c r="AU215" s="16" t="s">
        <v>88</v>
      </c>
    </row>
    <row r="216" spans="2:65" s="12" customFormat="1" ht="11.25">
      <c r="B216" s="152"/>
      <c r="D216" s="148" t="s">
        <v>159</v>
      </c>
      <c r="E216" s="153" t="s">
        <v>1</v>
      </c>
      <c r="F216" s="154" t="s">
        <v>195</v>
      </c>
      <c r="H216" s="153" t="s">
        <v>1</v>
      </c>
      <c r="I216" s="155"/>
      <c r="L216" s="152"/>
      <c r="M216" s="156"/>
      <c r="T216" s="157"/>
      <c r="AT216" s="153" t="s">
        <v>159</v>
      </c>
      <c r="AU216" s="153" t="s">
        <v>88</v>
      </c>
      <c r="AV216" s="12" t="s">
        <v>86</v>
      </c>
      <c r="AW216" s="12" t="s">
        <v>33</v>
      </c>
      <c r="AX216" s="12" t="s">
        <v>79</v>
      </c>
      <c r="AY216" s="153" t="s">
        <v>148</v>
      </c>
    </row>
    <row r="217" spans="2:65" s="13" customFormat="1" ht="11.25">
      <c r="B217" s="158"/>
      <c r="D217" s="148" t="s">
        <v>159</v>
      </c>
      <c r="E217" s="159" t="s">
        <v>1</v>
      </c>
      <c r="F217" s="160" t="s">
        <v>225</v>
      </c>
      <c r="H217" s="161">
        <v>97.2</v>
      </c>
      <c r="I217" s="162"/>
      <c r="L217" s="158"/>
      <c r="M217" s="163"/>
      <c r="T217" s="164"/>
      <c r="AT217" s="159" t="s">
        <v>159</v>
      </c>
      <c r="AU217" s="159" t="s">
        <v>88</v>
      </c>
      <c r="AV217" s="13" t="s">
        <v>88</v>
      </c>
      <c r="AW217" s="13" t="s">
        <v>33</v>
      </c>
      <c r="AX217" s="13" t="s">
        <v>79</v>
      </c>
      <c r="AY217" s="159" t="s">
        <v>148</v>
      </c>
    </row>
    <row r="218" spans="2:65" s="13" customFormat="1" ht="11.25">
      <c r="B218" s="158"/>
      <c r="D218" s="148" t="s">
        <v>159</v>
      </c>
      <c r="E218" s="159" t="s">
        <v>1</v>
      </c>
      <c r="F218" s="160" t="s">
        <v>231</v>
      </c>
      <c r="H218" s="161">
        <v>8.5</v>
      </c>
      <c r="I218" s="162"/>
      <c r="L218" s="158"/>
      <c r="M218" s="163"/>
      <c r="T218" s="164"/>
      <c r="AT218" s="159" t="s">
        <v>159</v>
      </c>
      <c r="AU218" s="159" t="s">
        <v>88</v>
      </c>
      <c r="AV218" s="13" t="s">
        <v>88</v>
      </c>
      <c r="AW218" s="13" t="s">
        <v>33</v>
      </c>
      <c r="AX218" s="13" t="s">
        <v>79</v>
      </c>
      <c r="AY218" s="159" t="s">
        <v>148</v>
      </c>
    </row>
    <row r="219" spans="2:65" s="14" customFormat="1" ht="11.25">
      <c r="B219" s="165"/>
      <c r="D219" s="148" t="s">
        <v>159</v>
      </c>
      <c r="E219" s="166" t="s">
        <v>1</v>
      </c>
      <c r="F219" s="167" t="s">
        <v>162</v>
      </c>
      <c r="H219" s="168">
        <v>105.7</v>
      </c>
      <c r="I219" s="169"/>
      <c r="L219" s="165"/>
      <c r="M219" s="170"/>
      <c r="T219" s="171"/>
      <c r="AT219" s="166" t="s">
        <v>159</v>
      </c>
      <c r="AU219" s="166" t="s">
        <v>88</v>
      </c>
      <c r="AV219" s="14" t="s">
        <v>155</v>
      </c>
      <c r="AW219" s="14" t="s">
        <v>33</v>
      </c>
      <c r="AX219" s="14" t="s">
        <v>86</v>
      </c>
      <c r="AY219" s="166" t="s">
        <v>148</v>
      </c>
    </row>
    <row r="220" spans="2:65" s="1" customFormat="1" ht="16.5" customHeight="1">
      <c r="B220" s="31"/>
      <c r="C220" s="135" t="s">
        <v>257</v>
      </c>
      <c r="D220" s="135" t="s">
        <v>150</v>
      </c>
      <c r="E220" s="136" t="s">
        <v>258</v>
      </c>
      <c r="F220" s="137" t="s">
        <v>259</v>
      </c>
      <c r="G220" s="138" t="s">
        <v>153</v>
      </c>
      <c r="H220" s="139">
        <v>1</v>
      </c>
      <c r="I220" s="140"/>
      <c r="J220" s="141">
        <f>ROUND(I220*H220,2)</f>
        <v>0</v>
      </c>
      <c r="K220" s="137" t="s">
        <v>154</v>
      </c>
      <c r="L220" s="31"/>
      <c r="M220" s="142" t="s">
        <v>1</v>
      </c>
      <c r="N220" s="143" t="s">
        <v>44</v>
      </c>
      <c r="P220" s="144">
        <f>O220*H220</f>
        <v>0</v>
      </c>
      <c r="Q220" s="144">
        <v>1.0000000000000001E-5</v>
      </c>
      <c r="R220" s="144">
        <f>Q220*H220</f>
        <v>1.0000000000000001E-5</v>
      </c>
      <c r="S220" s="144">
        <v>0</v>
      </c>
      <c r="T220" s="145">
        <f>S220*H220</f>
        <v>0</v>
      </c>
      <c r="AR220" s="146" t="s">
        <v>155</v>
      </c>
      <c r="AT220" s="146" t="s">
        <v>150</v>
      </c>
      <c r="AU220" s="146" t="s">
        <v>88</v>
      </c>
      <c r="AY220" s="16" t="s">
        <v>148</v>
      </c>
      <c r="BE220" s="147">
        <f>IF(N220="základní",J220,0)</f>
        <v>0</v>
      </c>
      <c r="BF220" s="147">
        <f>IF(N220="snížená",J220,0)</f>
        <v>0</v>
      </c>
      <c r="BG220" s="147">
        <f>IF(N220="zákl. přenesená",J220,0)</f>
        <v>0</v>
      </c>
      <c r="BH220" s="147">
        <f>IF(N220="sníž. přenesená",J220,0)</f>
        <v>0</v>
      </c>
      <c r="BI220" s="147">
        <f>IF(N220="nulová",J220,0)</f>
        <v>0</v>
      </c>
      <c r="BJ220" s="16" t="s">
        <v>86</v>
      </c>
      <c r="BK220" s="147">
        <f>ROUND(I220*H220,2)</f>
        <v>0</v>
      </c>
      <c r="BL220" s="16" t="s">
        <v>155</v>
      </c>
      <c r="BM220" s="146" t="s">
        <v>260</v>
      </c>
    </row>
    <row r="221" spans="2:65" s="1" customFormat="1" ht="19.5">
      <c r="B221" s="31"/>
      <c r="D221" s="148" t="s">
        <v>157</v>
      </c>
      <c r="F221" s="149" t="s">
        <v>261</v>
      </c>
      <c r="I221" s="150"/>
      <c r="L221" s="31"/>
      <c r="M221" s="151"/>
      <c r="T221" s="55"/>
      <c r="AT221" s="16" t="s">
        <v>157</v>
      </c>
      <c r="AU221" s="16" t="s">
        <v>88</v>
      </c>
    </row>
    <row r="222" spans="2:65" s="12" customFormat="1" ht="11.25">
      <c r="B222" s="152"/>
      <c r="D222" s="148" t="s">
        <v>159</v>
      </c>
      <c r="E222" s="153" t="s">
        <v>1</v>
      </c>
      <c r="F222" s="154" t="s">
        <v>195</v>
      </c>
      <c r="H222" s="153" t="s">
        <v>1</v>
      </c>
      <c r="I222" s="155"/>
      <c r="L222" s="152"/>
      <c r="M222" s="156"/>
      <c r="T222" s="157"/>
      <c r="AT222" s="153" t="s">
        <v>159</v>
      </c>
      <c r="AU222" s="153" t="s">
        <v>88</v>
      </c>
      <c r="AV222" s="12" t="s">
        <v>86</v>
      </c>
      <c r="AW222" s="12" t="s">
        <v>33</v>
      </c>
      <c r="AX222" s="12" t="s">
        <v>79</v>
      </c>
      <c r="AY222" s="153" t="s">
        <v>148</v>
      </c>
    </row>
    <row r="223" spans="2:65" s="13" customFormat="1" ht="11.25">
      <c r="B223" s="158"/>
      <c r="D223" s="148" t="s">
        <v>159</v>
      </c>
      <c r="E223" s="159" t="s">
        <v>1</v>
      </c>
      <c r="F223" s="160" t="s">
        <v>236</v>
      </c>
      <c r="H223" s="161">
        <v>1</v>
      </c>
      <c r="I223" s="162"/>
      <c r="L223" s="158"/>
      <c r="M223" s="163"/>
      <c r="T223" s="164"/>
      <c r="AT223" s="159" t="s">
        <v>159</v>
      </c>
      <c r="AU223" s="159" t="s">
        <v>88</v>
      </c>
      <c r="AV223" s="13" t="s">
        <v>88</v>
      </c>
      <c r="AW223" s="13" t="s">
        <v>33</v>
      </c>
      <c r="AX223" s="13" t="s">
        <v>79</v>
      </c>
      <c r="AY223" s="159" t="s">
        <v>148</v>
      </c>
    </row>
    <row r="224" spans="2:65" s="14" customFormat="1" ht="11.25">
      <c r="B224" s="165"/>
      <c r="D224" s="148" t="s">
        <v>159</v>
      </c>
      <c r="E224" s="166" t="s">
        <v>1</v>
      </c>
      <c r="F224" s="167" t="s">
        <v>162</v>
      </c>
      <c r="H224" s="168">
        <v>1</v>
      </c>
      <c r="I224" s="169"/>
      <c r="L224" s="165"/>
      <c r="M224" s="170"/>
      <c r="T224" s="171"/>
      <c r="AT224" s="166" t="s">
        <v>159</v>
      </c>
      <c r="AU224" s="166" t="s">
        <v>88</v>
      </c>
      <c r="AV224" s="14" t="s">
        <v>155</v>
      </c>
      <c r="AW224" s="14" t="s">
        <v>33</v>
      </c>
      <c r="AX224" s="14" t="s">
        <v>86</v>
      </c>
      <c r="AY224" s="166" t="s">
        <v>148</v>
      </c>
    </row>
    <row r="225" spans="2:65" s="1" customFormat="1" ht="33" customHeight="1">
      <c r="B225" s="31"/>
      <c r="C225" s="135" t="s">
        <v>262</v>
      </c>
      <c r="D225" s="135" t="s">
        <v>150</v>
      </c>
      <c r="E225" s="136" t="s">
        <v>263</v>
      </c>
      <c r="F225" s="137" t="s">
        <v>264</v>
      </c>
      <c r="G225" s="138" t="s">
        <v>171</v>
      </c>
      <c r="H225" s="139">
        <v>210</v>
      </c>
      <c r="I225" s="140"/>
      <c r="J225" s="141">
        <f>ROUND(I225*H225,2)</f>
        <v>0</v>
      </c>
      <c r="K225" s="137" t="s">
        <v>154</v>
      </c>
      <c r="L225" s="31"/>
      <c r="M225" s="142" t="s">
        <v>1</v>
      </c>
      <c r="N225" s="143" t="s">
        <v>44</v>
      </c>
      <c r="P225" s="144">
        <f>O225*H225</f>
        <v>0</v>
      </c>
      <c r="Q225" s="144">
        <v>0.16850000000000001</v>
      </c>
      <c r="R225" s="144">
        <f>Q225*H225</f>
        <v>35.385000000000005</v>
      </c>
      <c r="S225" s="144">
        <v>0</v>
      </c>
      <c r="T225" s="145">
        <f>S225*H225</f>
        <v>0</v>
      </c>
      <c r="AR225" s="146" t="s">
        <v>155</v>
      </c>
      <c r="AT225" s="146" t="s">
        <v>150</v>
      </c>
      <c r="AU225" s="146" t="s">
        <v>88</v>
      </c>
      <c r="AY225" s="16" t="s">
        <v>148</v>
      </c>
      <c r="BE225" s="147">
        <f>IF(N225="základní",J225,0)</f>
        <v>0</v>
      </c>
      <c r="BF225" s="147">
        <f>IF(N225="snížená",J225,0)</f>
        <v>0</v>
      </c>
      <c r="BG225" s="147">
        <f>IF(N225="zákl. přenesená",J225,0)</f>
        <v>0</v>
      </c>
      <c r="BH225" s="147">
        <f>IF(N225="sníž. přenesená",J225,0)</f>
        <v>0</v>
      </c>
      <c r="BI225" s="147">
        <f>IF(N225="nulová",J225,0)</f>
        <v>0</v>
      </c>
      <c r="BJ225" s="16" t="s">
        <v>86</v>
      </c>
      <c r="BK225" s="147">
        <f>ROUND(I225*H225,2)</f>
        <v>0</v>
      </c>
      <c r="BL225" s="16" t="s">
        <v>155</v>
      </c>
      <c r="BM225" s="146" t="s">
        <v>265</v>
      </c>
    </row>
    <row r="226" spans="2:65" s="1" customFormat="1" ht="29.25">
      <c r="B226" s="31"/>
      <c r="D226" s="148" t="s">
        <v>157</v>
      </c>
      <c r="F226" s="149" t="s">
        <v>266</v>
      </c>
      <c r="I226" s="150"/>
      <c r="L226" s="31"/>
      <c r="M226" s="151"/>
      <c r="T226" s="55"/>
      <c r="AT226" s="16" t="s">
        <v>157</v>
      </c>
      <c r="AU226" s="16" t="s">
        <v>88</v>
      </c>
    </row>
    <row r="227" spans="2:65" s="12" customFormat="1" ht="11.25">
      <c r="B227" s="152"/>
      <c r="D227" s="148" t="s">
        <v>159</v>
      </c>
      <c r="E227" s="153" t="s">
        <v>1</v>
      </c>
      <c r="F227" s="154" t="s">
        <v>195</v>
      </c>
      <c r="H227" s="153" t="s">
        <v>1</v>
      </c>
      <c r="I227" s="155"/>
      <c r="L227" s="152"/>
      <c r="M227" s="156"/>
      <c r="T227" s="157"/>
      <c r="AT227" s="153" t="s">
        <v>159</v>
      </c>
      <c r="AU227" s="153" t="s">
        <v>88</v>
      </c>
      <c r="AV227" s="12" t="s">
        <v>86</v>
      </c>
      <c r="AW227" s="12" t="s">
        <v>33</v>
      </c>
      <c r="AX227" s="12" t="s">
        <v>79</v>
      </c>
      <c r="AY227" s="153" t="s">
        <v>148</v>
      </c>
    </row>
    <row r="228" spans="2:65" s="13" customFormat="1" ht="11.25">
      <c r="B228" s="158"/>
      <c r="D228" s="148" t="s">
        <v>159</v>
      </c>
      <c r="E228" s="159" t="s">
        <v>1</v>
      </c>
      <c r="F228" s="160" t="s">
        <v>267</v>
      </c>
      <c r="H228" s="161">
        <v>210</v>
      </c>
      <c r="I228" s="162"/>
      <c r="L228" s="158"/>
      <c r="M228" s="163"/>
      <c r="T228" s="164"/>
      <c r="AT228" s="159" t="s">
        <v>159</v>
      </c>
      <c r="AU228" s="159" t="s">
        <v>88</v>
      </c>
      <c r="AV228" s="13" t="s">
        <v>88</v>
      </c>
      <c r="AW228" s="13" t="s">
        <v>33</v>
      </c>
      <c r="AX228" s="13" t="s">
        <v>79</v>
      </c>
      <c r="AY228" s="159" t="s">
        <v>148</v>
      </c>
    </row>
    <row r="229" spans="2:65" s="14" customFormat="1" ht="11.25">
      <c r="B229" s="165"/>
      <c r="D229" s="148" t="s">
        <v>159</v>
      </c>
      <c r="E229" s="166" t="s">
        <v>1</v>
      </c>
      <c r="F229" s="167" t="s">
        <v>162</v>
      </c>
      <c r="H229" s="168">
        <v>210</v>
      </c>
      <c r="I229" s="169"/>
      <c r="L229" s="165"/>
      <c r="M229" s="170"/>
      <c r="T229" s="171"/>
      <c r="AT229" s="166" t="s">
        <v>159</v>
      </c>
      <c r="AU229" s="166" t="s">
        <v>88</v>
      </c>
      <c r="AV229" s="14" t="s">
        <v>155</v>
      </c>
      <c r="AW229" s="14" t="s">
        <v>33</v>
      </c>
      <c r="AX229" s="14" t="s">
        <v>86</v>
      </c>
      <c r="AY229" s="166" t="s">
        <v>148</v>
      </c>
    </row>
    <row r="230" spans="2:65" s="1" customFormat="1" ht="16.5" customHeight="1">
      <c r="B230" s="31"/>
      <c r="C230" s="172" t="s">
        <v>268</v>
      </c>
      <c r="D230" s="172" t="s">
        <v>269</v>
      </c>
      <c r="E230" s="173" t="s">
        <v>270</v>
      </c>
      <c r="F230" s="174" t="s">
        <v>271</v>
      </c>
      <c r="G230" s="175" t="s">
        <v>171</v>
      </c>
      <c r="H230" s="176">
        <v>187.68</v>
      </c>
      <c r="I230" s="177"/>
      <c r="J230" s="178">
        <f>ROUND(I230*H230,2)</f>
        <v>0</v>
      </c>
      <c r="K230" s="174" t="s">
        <v>154</v>
      </c>
      <c r="L230" s="179"/>
      <c r="M230" s="180" t="s">
        <v>1</v>
      </c>
      <c r="N230" s="181" t="s">
        <v>44</v>
      </c>
      <c r="P230" s="144">
        <f>O230*H230</f>
        <v>0</v>
      </c>
      <c r="Q230" s="144">
        <v>0.08</v>
      </c>
      <c r="R230" s="144">
        <f>Q230*H230</f>
        <v>15.0144</v>
      </c>
      <c r="S230" s="144">
        <v>0</v>
      </c>
      <c r="T230" s="145">
        <f>S230*H230</f>
        <v>0</v>
      </c>
      <c r="AR230" s="146" t="s">
        <v>202</v>
      </c>
      <c r="AT230" s="146" t="s">
        <v>269</v>
      </c>
      <c r="AU230" s="146" t="s">
        <v>88</v>
      </c>
      <c r="AY230" s="16" t="s">
        <v>148</v>
      </c>
      <c r="BE230" s="147">
        <f>IF(N230="základní",J230,0)</f>
        <v>0</v>
      </c>
      <c r="BF230" s="147">
        <f>IF(N230="snížená",J230,0)</f>
        <v>0</v>
      </c>
      <c r="BG230" s="147">
        <f>IF(N230="zákl. přenesená",J230,0)</f>
        <v>0</v>
      </c>
      <c r="BH230" s="147">
        <f>IF(N230="sníž. přenesená",J230,0)</f>
        <v>0</v>
      </c>
      <c r="BI230" s="147">
        <f>IF(N230="nulová",J230,0)</f>
        <v>0</v>
      </c>
      <c r="BJ230" s="16" t="s">
        <v>86</v>
      </c>
      <c r="BK230" s="147">
        <f>ROUND(I230*H230,2)</f>
        <v>0</v>
      </c>
      <c r="BL230" s="16" t="s">
        <v>155</v>
      </c>
      <c r="BM230" s="146" t="s">
        <v>272</v>
      </c>
    </row>
    <row r="231" spans="2:65" s="1" customFormat="1" ht="11.25">
      <c r="B231" s="31"/>
      <c r="D231" s="148" t="s">
        <v>157</v>
      </c>
      <c r="F231" s="149" t="s">
        <v>271</v>
      </c>
      <c r="I231" s="150"/>
      <c r="L231" s="31"/>
      <c r="M231" s="151"/>
      <c r="T231" s="55"/>
      <c r="AT231" s="16" t="s">
        <v>157</v>
      </c>
      <c r="AU231" s="16" t="s">
        <v>88</v>
      </c>
    </row>
    <row r="232" spans="2:65" s="12" customFormat="1" ht="11.25">
      <c r="B232" s="152"/>
      <c r="D232" s="148" t="s">
        <v>159</v>
      </c>
      <c r="E232" s="153" t="s">
        <v>1</v>
      </c>
      <c r="F232" s="154" t="s">
        <v>195</v>
      </c>
      <c r="H232" s="153" t="s">
        <v>1</v>
      </c>
      <c r="I232" s="155"/>
      <c r="L232" s="152"/>
      <c r="M232" s="156"/>
      <c r="T232" s="157"/>
      <c r="AT232" s="153" t="s">
        <v>159</v>
      </c>
      <c r="AU232" s="153" t="s">
        <v>88</v>
      </c>
      <c r="AV232" s="12" t="s">
        <v>86</v>
      </c>
      <c r="AW232" s="12" t="s">
        <v>33</v>
      </c>
      <c r="AX232" s="12" t="s">
        <v>79</v>
      </c>
      <c r="AY232" s="153" t="s">
        <v>148</v>
      </c>
    </row>
    <row r="233" spans="2:65" s="13" customFormat="1" ht="11.25">
      <c r="B233" s="158"/>
      <c r="D233" s="148" t="s">
        <v>159</v>
      </c>
      <c r="E233" s="159" t="s">
        <v>1</v>
      </c>
      <c r="F233" s="160" t="s">
        <v>273</v>
      </c>
      <c r="H233" s="161">
        <v>184</v>
      </c>
      <c r="I233" s="162"/>
      <c r="L233" s="158"/>
      <c r="M233" s="163"/>
      <c r="T233" s="164"/>
      <c r="AT233" s="159" t="s">
        <v>159</v>
      </c>
      <c r="AU233" s="159" t="s">
        <v>88</v>
      </c>
      <c r="AV233" s="13" t="s">
        <v>88</v>
      </c>
      <c r="AW233" s="13" t="s">
        <v>33</v>
      </c>
      <c r="AX233" s="13" t="s">
        <v>79</v>
      </c>
      <c r="AY233" s="159" t="s">
        <v>148</v>
      </c>
    </row>
    <row r="234" spans="2:65" s="14" customFormat="1" ht="11.25">
      <c r="B234" s="165"/>
      <c r="D234" s="148" t="s">
        <v>159</v>
      </c>
      <c r="E234" s="166" t="s">
        <v>1</v>
      </c>
      <c r="F234" s="167" t="s">
        <v>162</v>
      </c>
      <c r="H234" s="168">
        <v>184</v>
      </c>
      <c r="I234" s="169"/>
      <c r="L234" s="165"/>
      <c r="M234" s="170"/>
      <c r="T234" s="171"/>
      <c r="AT234" s="166" t="s">
        <v>159</v>
      </c>
      <c r="AU234" s="166" t="s">
        <v>88</v>
      </c>
      <c r="AV234" s="14" t="s">
        <v>155</v>
      </c>
      <c r="AW234" s="14" t="s">
        <v>33</v>
      </c>
      <c r="AX234" s="14" t="s">
        <v>86</v>
      </c>
      <c r="AY234" s="166" t="s">
        <v>148</v>
      </c>
    </row>
    <row r="235" spans="2:65" s="13" customFormat="1" ht="11.25">
      <c r="B235" s="158"/>
      <c r="D235" s="148" t="s">
        <v>159</v>
      </c>
      <c r="F235" s="160" t="s">
        <v>274</v>
      </c>
      <c r="H235" s="161">
        <v>187.68</v>
      </c>
      <c r="I235" s="162"/>
      <c r="L235" s="158"/>
      <c r="M235" s="163"/>
      <c r="T235" s="164"/>
      <c r="AT235" s="159" t="s">
        <v>159</v>
      </c>
      <c r="AU235" s="159" t="s">
        <v>88</v>
      </c>
      <c r="AV235" s="13" t="s">
        <v>88</v>
      </c>
      <c r="AW235" s="13" t="s">
        <v>4</v>
      </c>
      <c r="AX235" s="13" t="s">
        <v>86</v>
      </c>
      <c r="AY235" s="159" t="s">
        <v>148</v>
      </c>
    </row>
    <row r="236" spans="2:65" s="1" customFormat="1" ht="24.2" customHeight="1">
      <c r="B236" s="31"/>
      <c r="C236" s="172" t="s">
        <v>275</v>
      </c>
      <c r="D236" s="172" t="s">
        <v>269</v>
      </c>
      <c r="E236" s="173" t="s">
        <v>276</v>
      </c>
      <c r="F236" s="174" t="s">
        <v>277</v>
      </c>
      <c r="G236" s="175" t="s">
        <v>171</v>
      </c>
      <c r="H236" s="176">
        <v>26.52</v>
      </c>
      <c r="I236" s="177"/>
      <c r="J236" s="178">
        <f>ROUND(I236*H236,2)</f>
        <v>0</v>
      </c>
      <c r="K236" s="174" t="s">
        <v>154</v>
      </c>
      <c r="L236" s="179"/>
      <c r="M236" s="180" t="s">
        <v>1</v>
      </c>
      <c r="N236" s="181" t="s">
        <v>44</v>
      </c>
      <c r="P236" s="144">
        <f>O236*H236</f>
        <v>0</v>
      </c>
      <c r="Q236" s="144">
        <v>4.8300000000000003E-2</v>
      </c>
      <c r="R236" s="144">
        <f>Q236*H236</f>
        <v>1.2809159999999999</v>
      </c>
      <c r="S236" s="144">
        <v>0</v>
      </c>
      <c r="T236" s="145">
        <f>S236*H236</f>
        <v>0</v>
      </c>
      <c r="AR236" s="146" t="s">
        <v>202</v>
      </c>
      <c r="AT236" s="146" t="s">
        <v>269</v>
      </c>
      <c r="AU236" s="146" t="s">
        <v>88</v>
      </c>
      <c r="AY236" s="16" t="s">
        <v>148</v>
      </c>
      <c r="BE236" s="147">
        <f>IF(N236="základní",J236,0)</f>
        <v>0</v>
      </c>
      <c r="BF236" s="147">
        <f>IF(N236="snížená",J236,0)</f>
        <v>0</v>
      </c>
      <c r="BG236" s="147">
        <f>IF(N236="zákl. přenesená",J236,0)</f>
        <v>0</v>
      </c>
      <c r="BH236" s="147">
        <f>IF(N236="sníž. přenesená",J236,0)</f>
        <v>0</v>
      </c>
      <c r="BI236" s="147">
        <f>IF(N236="nulová",J236,0)</f>
        <v>0</v>
      </c>
      <c r="BJ236" s="16" t="s">
        <v>86</v>
      </c>
      <c r="BK236" s="147">
        <f>ROUND(I236*H236,2)</f>
        <v>0</v>
      </c>
      <c r="BL236" s="16" t="s">
        <v>155</v>
      </c>
      <c r="BM236" s="146" t="s">
        <v>278</v>
      </c>
    </row>
    <row r="237" spans="2:65" s="1" customFormat="1" ht="11.25">
      <c r="B237" s="31"/>
      <c r="D237" s="148" t="s">
        <v>157</v>
      </c>
      <c r="F237" s="149" t="s">
        <v>277</v>
      </c>
      <c r="I237" s="150"/>
      <c r="L237" s="31"/>
      <c r="M237" s="151"/>
      <c r="T237" s="55"/>
      <c r="AT237" s="16" t="s">
        <v>157</v>
      </c>
      <c r="AU237" s="16" t="s">
        <v>88</v>
      </c>
    </row>
    <row r="238" spans="2:65" s="12" customFormat="1" ht="11.25">
      <c r="B238" s="152"/>
      <c r="D238" s="148" t="s">
        <v>159</v>
      </c>
      <c r="E238" s="153" t="s">
        <v>1</v>
      </c>
      <c r="F238" s="154" t="s">
        <v>195</v>
      </c>
      <c r="H238" s="153" t="s">
        <v>1</v>
      </c>
      <c r="I238" s="155"/>
      <c r="L238" s="152"/>
      <c r="M238" s="156"/>
      <c r="T238" s="157"/>
      <c r="AT238" s="153" t="s">
        <v>159</v>
      </c>
      <c r="AU238" s="153" t="s">
        <v>88</v>
      </c>
      <c r="AV238" s="12" t="s">
        <v>86</v>
      </c>
      <c r="AW238" s="12" t="s">
        <v>33</v>
      </c>
      <c r="AX238" s="12" t="s">
        <v>79</v>
      </c>
      <c r="AY238" s="153" t="s">
        <v>148</v>
      </c>
    </row>
    <row r="239" spans="2:65" s="13" customFormat="1" ht="11.25">
      <c r="B239" s="158"/>
      <c r="D239" s="148" t="s">
        <v>159</v>
      </c>
      <c r="E239" s="159" t="s">
        <v>1</v>
      </c>
      <c r="F239" s="160" t="s">
        <v>175</v>
      </c>
      <c r="H239" s="161">
        <v>26</v>
      </c>
      <c r="I239" s="162"/>
      <c r="L239" s="158"/>
      <c r="M239" s="163"/>
      <c r="T239" s="164"/>
      <c r="AT239" s="159" t="s">
        <v>159</v>
      </c>
      <c r="AU239" s="159" t="s">
        <v>88</v>
      </c>
      <c r="AV239" s="13" t="s">
        <v>88</v>
      </c>
      <c r="AW239" s="13" t="s">
        <v>33</v>
      </c>
      <c r="AX239" s="13" t="s">
        <v>79</v>
      </c>
      <c r="AY239" s="159" t="s">
        <v>148</v>
      </c>
    </row>
    <row r="240" spans="2:65" s="14" customFormat="1" ht="11.25">
      <c r="B240" s="165"/>
      <c r="D240" s="148" t="s">
        <v>159</v>
      </c>
      <c r="E240" s="166" t="s">
        <v>1</v>
      </c>
      <c r="F240" s="167" t="s">
        <v>162</v>
      </c>
      <c r="H240" s="168">
        <v>26</v>
      </c>
      <c r="I240" s="169"/>
      <c r="L240" s="165"/>
      <c r="M240" s="170"/>
      <c r="T240" s="171"/>
      <c r="AT240" s="166" t="s">
        <v>159</v>
      </c>
      <c r="AU240" s="166" t="s">
        <v>88</v>
      </c>
      <c r="AV240" s="14" t="s">
        <v>155</v>
      </c>
      <c r="AW240" s="14" t="s">
        <v>33</v>
      </c>
      <c r="AX240" s="14" t="s">
        <v>86</v>
      </c>
      <c r="AY240" s="166" t="s">
        <v>148</v>
      </c>
    </row>
    <row r="241" spans="2:65" s="13" customFormat="1" ht="11.25">
      <c r="B241" s="158"/>
      <c r="D241" s="148" t="s">
        <v>159</v>
      </c>
      <c r="F241" s="160" t="s">
        <v>279</v>
      </c>
      <c r="H241" s="161">
        <v>26.52</v>
      </c>
      <c r="I241" s="162"/>
      <c r="L241" s="158"/>
      <c r="M241" s="163"/>
      <c r="T241" s="164"/>
      <c r="AT241" s="159" t="s">
        <v>159</v>
      </c>
      <c r="AU241" s="159" t="s">
        <v>88</v>
      </c>
      <c r="AV241" s="13" t="s">
        <v>88</v>
      </c>
      <c r="AW241" s="13" t="s">
        <v>4</v>
      </c>
      <c r="AX241" s="13" t="s">
        <v>86</v>
      </c>
      <c r="AY241" s="159" t="s">
        <v>148</v>
      </c>
    </row>
    <row r="242" spans="2:65" s="1" customFormat="1" ht="24.2" customHeight="1">
      <c r="B242" s="31"/>
      <c r="C242" s="172" t="s">
        <v>280</v>
      </c>
      <c r="D242" s="172" t="s">
        <v>269</v>
      </c>
      <c r="E242" s="173" t="s">
        <v>281</v>
      </c>
      <c r="F242" s="174" t="s">
        <v>282</v>
      </c>
      <c r="G242" s="175" t="s">
        <v>171</v>
      </c>
      <c r="H242" s="176">
        <v>2.04</v>
      </c>
      <c r="I242" s="177"/>
      <c r="J242" s="178">
        <f>ROUND(I242*H242,2)</f>
        <v>0</v>
      </c>
      <c r="K242" s="174" t="s">
        <v>154</v>
      </c>
      <c r="L242" s="179"/>
      <c r="M242" s="180" t="s">
        <v>1</v>
      </c>
      <c r="N242" s="181" t="s">
        <v>44</v>
      </c>
      <c r="P242" s="144">
        <f>O242*H242</f>
        <v>0</v>
      </c>
      <c r="Q242" s="144">
        <v>8.5999999999999993E-2</v>
      </c>
      <c r="R242" s="144">
        <f>Q242*H242</f>
        <v>0.17543999999999998</v>
      </c>
      <c r="S242" s="144">
        <v>0</v>
      </c>
      <c r="T242" s="145">
        <f>S242*H242</f>
        <v>0</v>
      </c>
      <c r="AR242" s="146" t="s">
        <v>202</v>
      </c>
      <c r="AT242" s="146" t="s">
        <v>269</v>
      </c>
      <c r="AU242" s="146" t="s">
        <v>88</v>
      </c>
      <c r="AY242" s="16" t="s">
        <v>148</v>
      </c>
      <c r="BE242" s="147">
        <f>IF(N242="základní",J242,0)</f>
        <v>0</v>
      </c>
      <c r="BF242" s="147">
        <f>IF(N242="snížená",J242,0)</f>
        <v>0</v>
      </c>
      <c r="BG242" s="147">
        <f>IF(N242="zákl. přenesená",J242,0)</f>
        <v>0</v>
      </c>
      <c r="BH242" s="147">
        <f>IF(N242="sníž. přenesená",J242,0)</f>
        <v>0</v>
      </c>
      <c r="BI242" s="147">
        <f>IF(N242="nulová",J242,0)</f>
        <v>0</v>
      </c>
      <c r="BJ242" s="16" t="s">
        <v>86</v>
      </c>
      <c r="BK242" s="147">
        <f>ROUND(I242*H242,2)</f>
        <v>0</v>
      </c>
      <c r="BL242" s="16" t="s">
        <v>155</v>
      </c>
      <c r="BM242" s="146" t="s">
        <v>283</v>
      </c>
    </row>
    <row r="243" spans="2:65" s="1" customFormat="1" ht="11.25">
      <c r="B243" s="31"/>
      <c r="D243" s="148" t="s">
        <v>157</v>
      </c>
      <c r="F243" s="149" t="s">
        <v>282</v>
      </c>
      <c r="I243" s="150"/>
      <c r="L243" s="31"/>
      <c r="M243" s="151"/>
      <c r="T243" s="55"/>
      <c r="AT243" s="16" t="s">
        <v>157</v>
      </c>
      <c r="AU243" s="16" t="s">
        <v>88</v>
      </c>
    </row>
    <row r="244" spans="2:65" s="12" customFormat="1" ht="11.25">
      <c r="B244" s="152"/>
      <c r="D244" s="148" t="s">
        <v>159</v>
      </c>
      <c r="E244" s="153" t="s">
        <v>1</v>
      </c>
      <c r="F244" s="154" t="s">
        <v>195</v>
      </c>
      <c r="H244" s="153" t="s">
        <v>1</v>
      </c>
      <c r="I244" s="155"/>
      <c r="L244" s="152"/>
      <c r="M244" s="156"/>
      <c r="T244" s="157"/>
      <c r="AT244" s="153" t="s">
        <v>159</v>
      </c>
      <c r="AU244" s="153" t="s">
        <v>88</v>
      </c>
      <c r="AV244" s="12" t="s">
        <v>86</v>
      </c>
      <c r="AW244" s="12" t="s">
        <v>33</v>
      </c>
      <c r="AX244" s="12" t="s">
        <v>79</v>
      </c>
      <c r="AY244" s="153" t="s">
        <v>148</v>
      </c>
    </row>
    <row r="245" spans="2:65" s="13" customFormat="1" ht="11.25">
      <c r="B245" s="158"/>
      <c r="D245" s="148" t="s">
        <v>159</v>
      </c>
      <c r="E245" s="159" t="s">
        <v>1</v>
      </c>
      <c r="F245" s="160" t="s">
        <v>88</v>
      </c>
      <c r="H245" s="161">
        <v>2</v>
      </c>
      <c r="I245" s="162"/>
      <c r="L245" s="158"/>
      <c r="M245" s="163"/>
      <c r="T245" s="164"/>
      <c r="AT245" s="159" t="s">
        <v>159</v>
      </c>
      <c r="AU245" s="159" t="s">
        <v>88</v>
      </c>
      <c r="AV245" s="13" t="s">
        <v>88</v>
      </c>
      <c r="AW245" s="13" t="s">
        <v>33</v>
      </c>
      <c r="AX245" s="13" t="s">
        <v>79</v>
      </c>
      <c r="AY245" s="159" t="s">
        <v>148</v>
      </c>
    </row>
    <row r="246" spans="2:65" s="14" customFormat="1" ht="11.25">
      <c r="B246" s="165"/>
      <c r="D246" s="148" t="s">
        <v>159</v>
      </c>
      <c r="E246" s="166" t="s">
        <v>1</v>
      </c>
      <c r="F246" s="167" t="s">
        <v>162</v>
      </c>
      <c r="H246" s="168">
        <v>2</v>
      </c>
      <c r="I246" s="169"/>
      <c r="L246" s="165"/>
      <c r="M246" s="170"/>
      <c r="T246" s="171"/>
      <c r="AT246" s="166" t="s">
        <v>159</v>
      </c>
      <c r="AU246" s="166" t="s">
        <v>88</v>
      </c>
      <c r="AV246" s="14" t="s">
        <v>155</v>
      </c>
      <c r="AW246" s="14" t="s">
        <v>33</v>
      </c>
      <c r="AX246" s="14" t="s">
        <v>86</v>
      </c>
      <c r="AY246" s="166" t="s">
        <v>148</v>
      </c>
    </row>
    <row r="247" spans="2:65" s="13" customFormat="1" ht="11.25">
      <c r="B247" s="158"/>
      <c r="D247" s="148" t="s">
        <v>159</v>
      </c>
      <c r="F247" s="160" t="s">
        <v>284</v>
      </c>
      <c r="H247" s="161">
        <v>2.04</v>
      </c>
      <c r="I247" s="162"/>
      <c r="L247" s="158"/>
      <c r="M247" s="163"/>
      <c r="T247" s="164"/>
      <c r="AT247" s="159" t="s">
        <v>159</v>
      </c>
      <c r="AU247" s="159" t="s">
        <v>88</v>
      </c>
      <c r="AV247" s="13" t="s">
        <v>88</v>
      </c>
      <c r="AW247" s="13" t="s">
        <v>4</v>
      </c>
      <c r="AX247" s="13" t="s">
        <v>86</v>
      </c>
      <c r="AY247" s="159" t="s">
        <v>148</v>
      </c>
    </row>
    <row r="248" spans="2:65" s="1" customFormat="1" ht="24.2" customHeight="1">
      <c r="B248" s="31"/>
      <c r="C248" s="135" t="s">
        <v>7</v>
      </c>
      <c r="D248" s="135" t="s">
        <v>150</v>
      </c>
      <c r="E248" s="136" t="s">
        <v>285</v>
      </c>
      <c r="F248" s="137" t="s">
        <v>286</v>
      </c>
      <c r="G248" s="138" t="s">
        <v>153</v>
      </c>
      <c r="H248" s="139">
        <v>1777</v>
      </c>
      <c r="I248" s="140"/>
      <c r="J248" s="141">
        <f>ROUND(I248*H248,2)</f>
        <v>0</v>
      </c>
      <c r="K248" s="137" t="s">
        <v>154</v>
      </c>
      <c r="L248" s="31"/>
      <c r="M248" s="142" t="s">
        <v>1</v>
      </c>
      <c r="N248" s="143" t="s">
        <v>44</v>
      </c>
      <c r="P248" s="144">
        <f>O248*H248</f>
        <v>0</v>
      </c>
      <c r="Q248" s="144">
        <v>1.5910000000000001E-2</v>
      </c>
      <c r="R248" s="144">
        <f>Q248*H248</f>
        <v>28.272069999999999</v>
      </c>
      <c r="S248" s="144">
        <v>0</v>
      </c>
      <c r="T248" s="145">
        <f>S248*H248</f>
        <v>0</v>
      </c>
      <c r="AR248" s="146" t="s">
        <v>155</v>
      </c>
      <c r="AT248" s="146" t="s">
        <v>150</v>
      </c>
      <c r="AU248" s="146" t="s">
        <v>88</v>
      </c>
      <c r="AY248" s="16" t="s">
        <v>148</v>
      </c>
      <c r="BE248" s="147">
        <f>IF(N248="základní",J248,0)</f>
        <v>0</v>
      </c>
      <c r="BF248" s="147">
        <f>IF(N248="snížená",J248,0)</f>
        <v>0</v>
      </c>
      <c r="BG248" s="147">
        <f>IF(N248="zákl. přenesená",J248,0)</f>
        <v>0</v>
      </c>
      <c r="BH248" s="147">
        <f>IF(N248="sníž. přenesená",J248,0)</f>
        <v>0</v>
      </c>
      <c r="BI248" s="147">
        <f>IF(N248="nulová",J248,0)</f>
        <v>0</v>
      </c>
      <c r="BJ248" s="16" t="s">
        <v>86</v>
      </c>
      <c r="BK248" s="147">
        <f>ROUND(I248*H248,2)</f>
        <v>0</v>
      </c>
      <c r="BL248" s="16" t="s">
        <v>155</v>
      </c>
      <c r="BM248" s="146" t="s">
        <v>287</v>
      </c>
    </row>
    <row r="249" spans="2:65" s="1" customFormat="1" ht="19.5">
      <c r="B249" s="31"/>
      <c r="D249" s="148" t="s">
        <v>157</v>
      </c>
      <c r="F249" s="149" t="s">
        <v>288</v>
      </c>
      <c r="I249" s="150"/>
      <c r="L249" s="31"/>
      <c r="M249" s="151"/>
      <c r="T249" s="55"/>
      <c r="AT249" s="16" t="s">
        <v>157</v>
      </c>
      <c r="AU249" s="16" t="s">
        <v>88</v>
      </c>
    </row>
    <row r="250" spans="2:65" s="12" customFormat="1" ht="11.25">
      <c r="B250" s="152"/>
      <c r="D250" s="148" t="s">
        <v>159</v>
      </c>
      <c r="E250" s="153" t="s">
        <v>1</v>
      </c>
      <c r="F250" s="154" t="s">
        <v>195</v>
      </c>
      <c r="H250" s="153" t="s">
        <v>1</v>
      </c>
      <c r="I250" s="155"/>
      <c r="L250" s="152"/>
      <c r="M250" s="156"/>
      <c r="T250" s="157"/>
      <c r="AT250" s="153" t="s">
        <v>159</v>
      </c>
      <c r="AU250" s="153" t="s">
        <v>88</v>
      </c>
      <c r="AV250" s="12" t="s">
        <v>86</v>
      </c>
      <c r="AW250" s="12" t="s">
        <v>33</v>
      </c>
      <c r="AX250" s="12" t="s">
        <v>79</v>
      </c>
      <c r="AY250" s="153" t="s">
        <v>148</v>
      </c>
    </row>
    <row r="251" spans="2:65" s="13" customFormat="1" ht="11.25">
      <c r="B251" s="158"/>
      <c r="D251" s="148" t="s">
        <v>159</v>
      </c>
      <c r="E251" s="159" t="s">
        <v>1</v>
      </c>
      <c r="F251" s="160" t="s">
        <v>196</v>
      </c>
      <c r="H251" s="161">
        <v>1777</v>
      </c>
      <c r="I251" s="162"/>
      <c r="L251" s="158"/>
      <c r="M251" s="163"/>
      <c r="T251" s="164"/>
      <c r="AT251" s="159" t="s">
        <v>159</v>
      </c>
      <c r="AU251" s="159" t="s">
        <v>88</v>
      </c>
      <c r="AV251" s="13" t="s">
        <v>88</v>
      </c>
      <c r="AW251" s="13" t="s">
        <v>33</v>
      </c>
      <c r="AX251" s="13" t="s">
        <v>79</v>
      </c>
      <c r="AY251" s="159" t="s">
        <v>148</v>
      </c>
    </row>
    <row r="252" spans="2:65" s="14" customFormat="1" ht="11.25">
      <c r="B252" s="165"/>
      <c r="D252" s="148" t="s">
        <v>159</v>
      </c>
      <c r="E252" s="166" t="s">
        <v>1</v>
      </c>
      <c r="F252" s="167" t="s">
        <v>162</v>
      </c>
      <c r="H252" s="168">
        <v>1777</v>
      </c>
      <c r="I252" s="169"/>
      <c r="L252" s="165"/>
      <c r="M252" s="170"/>
      <c r="T252" s="171"/>
      <c r="AT252" s="166" t="s">
        <v>159</v>
      </c>
      <c r="AU252" s="166" t="s">
        <v>88</v>
      </c>
      <c r="AV252" s="14" t="s">
        <v>155</v>
      </c>
      <c r="AW252" s="14" t="s">
        <v>33</v>
      </c>
      <c r="AX252" s="14" t="s">
        <v>86</v>
      </c>
      <c r="AY252" s="166" t="s">
        <v>148</v>
      </c>
    </row>
    <row r="253" spans="2:65" s="1" customFormat="1" ht="24.2" customHeight="1">
      <c r="B253" s="31"/>
      <c r="C253" s="135" t="s">
        <v>289</v>
      </c>
      <c r="D253" s="135" t="s">
        <v>150</v>
      </c>
      <c r="E253" s="136" t="s">
        <v>290</v>
      </c>
      <c r="F253" s="137" t="s">
        <v>291</v>
      </c>
      <c r="G253" s="138" t="s">
        <v>171</v>
      </c>
      <c r="H253" s="139">
        <v>14.1</v>
      </c>
      <c r="I253" s="140"/>
      <c r="J253" s="141">
        <f>ROUND(I253*H253,2)</f>
        <v>0</v>
      </c>
      <c r="K253" s="137" t="s">
        <v>154</v>
      </c>
      <c r="L253" s="31"/>
      <c r="M253" s="142" t="s">
        <v>1</v>
      </c>
      <c r="N253" s="143" t="s">
        <v>44</v>
      </c>
      <c r="P253" s="144">
        <f>O253*H253</f>
        <v>0</v>
      </c>
      <c r="Q253" s="144">
        <v>0</v>
      </c>
      <c r="R253" s="144">
        <f>Q253*H253</f>
        <v>0</v>
      </c>
      <c r="S253" s="144">
        <v>0</v>
      </c>
      <c r="T253" s="145">
        <f>S253*H253</f>
        <v>0</v>
      </c>
      <c r="AR253" s="146" t="s">
        <v>155</v>
      </c>
      <c r="AT253" s="146" t="s">
        <v>150</v>
      </c>
      <c r="AU253" s="146" t="s">
        <v>88</v>
      </c>
      <c r="AY253" s="16" t="s">
        <v>148</v>
      </c>
      <c r="BE253" s="147">
        <f>IF(N253="základní",J253,0)</f>
        <v>0</v>
      </c>
      <c r="BF253" s="147">
        <f>IF(N253="snížená",J253,0)</f>
        <v>0</v>
      </c>
      <c r="BG253" s="147">
        <f>IF(N253="zákl. přenesená",J253,0)</f>
        <v>0</v>
      </c>
      <c r="BH253" s="147">
        <f>IF(N253="sníž. přenesená",J253,0)</f>
        <v>0</v>
      </c>
      <c r="BI253" s="147">
        <f>IF(N253="nulová",J253,0)</f>
        <v>0</v>
      </c>
      <c r="BJ253" s="16" t="s">
        <v>86</v>
      </c>
      <c r="BK253" s="147">
        <f>ROUND(I253*H253,2)</f>
        <v>0</v>
      </c>
      <c r="BL253" s="16" t="s">
        <v>155</v>
      </c>
      <c r="BM253" s="146" t="s">
        <v>292</v>
      </c>
    </row>
    <row r="254" spans="2:65" s="1" customFormat="1" ht="19.5">
      <c r="B254" s="31"/>
      <c r="D254" s="148" t="s">
        <v>157</v>
      </c>
      <c r="F254" s="149" t="s">
        <v>293</v>
      </c>
      <c r="I254" s="150"/>
      <c r="L254" s="31"/>
      <c r="M254" s="151"/>
      <c r="T254" s="55"/>
      <c r="AT254" s="16" t="s">
        <v>157</v>
      </c>
      <c r="AU254" s="16" t="s">
        <v>88</v>
      </c>
    </row>
    <row r="255" spans="2:65" s="12" customFormat="1" ht="11.25">
      <c r="B255" s="152"/>
      <c r="D255" s="148" t="s">
        <v>159</v>
      </c>
      <c r="E255" s="153" t="s">
        <v>1</v>
      </c>
      <c r="F255" s="154" t="s">
        <v>160</v>
      </c>
      <c r="H255" s="153" t="s">
        <v>1</v>
      </c>
      <c r="I255" s="155"/>
      <c r="L255" s="152"/>
      <c r="M255" s="156"/>
      <c r="T255" s="157"/>
      <c r="AT255" s="153" t="s">
        <v>159</v>
      </c>
      <c r="AU255" s="153" t="s">
        <v>88</v>
      </c>
      <c r="AV255" s="12" t="s">
        <v>86</v>
      </c>
      <c r="AW255" s="12" t="s">
        <v>33</v>
      </c>
      <c r="AX255" s="12" t="s">
        <v>79</v>
      </c>
      <c r="AY255" s="153" t="s">
        <v>148</v>
      </c>
    </row>
    <row r="256" spans="2:65" s="13" customFormat="1" ht="11.25">
      <c r="B256" s="158"/>
      <c r="D256" s="148" t="s">
        <v>159</v>
      </c>
      <c r="E256" s="159" t="s">
        <v>1</v>
      </c>
      <c r="F256" s="160" t="s">
        <v>294</v>
      </c>
      <c r="H256" s="161">
        <v>14.1</v>
      </c>
      <c r="I256" s="162"/>
      <c r="L256" s="158"/>
      <c r="M256" s="163"/>
      <c r="T256" s="164"/>
      <c r="AT256" s="159" t="s">
        <v>159</v>
      </c>
      <c r="AU256" s="159" t="s">
        <v>88</v>
      </c>
      <c r="AV256" s="13" t="s">
        <v>88</v>
      </c>
      <c r="AW256" s="13" t="s">
        <v>33</v>
      </c>
      <c r="AX256" s="13" t="s">
        <v>79</v>
      </c>
      <c r="AY256" s="159" t="s">
        <v>148</v>
      </c>
    </row>
    <row r="257" spans="2:65" s="14" customFormat="1" ht="11.25">
      <c r="B257" s="165"/>
      <c r="D257" s="148" t="s">
        <v>159</v>
      </c>
      <c r="E257" s="166" t="s">
        <v>1</v>
      </c>
      <c r="F257" s="167" t="s">
        <v>162</v>
      </c>
      <c r="H257" s="168">
        <v>14.1</v>
      </c>
      <c r="I257" s="169"/>
      <c r="L257" s="165"/>
      <c r="M257" s="170"/>
      <c r="T257" s="171"/>
      <c r="AT257" s="166" t="s">
        <v>159</v>
      </c>
      <c r="AU257" s="166" t="s">
        <v>88</v>
      </c>
      <c r="AV257" s="14" t="s">
        <v>155</v>
      </c>
      <c r="AW257" s="14" t="s">
        <v>33</v>
      </c>
      <c r="AX257" s="14" t="s">
        <v>86</v>
      </c>
      <c r="AY257" s="166" t="s">
        <v>148</v>
      </c>
    </row>
    <row r="258" spans="2:65" s="1" customFormat="1" ht="33" customHeight="1">
      <c r="B258" s="31"/>
      <c r="C258" s="135" t="s">
        <v>295</v>
      </c>
      <c r="D258" s="135" t="s">
        <v>150</v>
      </c>
      <c r="E258" s="136" t="s">
        <v>296</v>
      </c>
      <c r="F258" s="137" t="s">
        <v>297</v>
      </c>
      <c r="G258" s="138" t="s">
        <v>171</v>
      </c>
      <c r="H258" s="139">
        <v>14.1</v>
      </c>
      <c r="I258" s="140"/>
      <c r="J258" s="141">
        <f>ROUND(I258*H258,2)</f>
        <v>0</v>
      </c>
      <c r="K258" s="137" t="s">
        <v>154</v>
      </c>
      <c r="L258" s="31"/>
      <c r="M258" s="142" t="s">
        <v>1</v>
      </c>
      <c r="N258" s="143" t="s">
        <v>44</v>
      </c>
      <c r="P258" s="144">
        <f>O258*H258</f>
        <v>0</v>
      </c>
      <c r="Q258" s="144">
        <v>5.9999999999999995E-4</v>
      </c>
      <c r="R258" s="144">
        <f>Q258*H258</f>
        <v>8.4599999999999988E-3</v>
      </c>
      <c r="S258" s="144">
        <v>0</v>
      </c>
      <c r="T258" s="145">
        <f>S258*H258</f>
        <v>0</v>
      </c>
      <c r="AR258" s="146" t="s">
        <v>155</v>
      </c>
      <c r="AT258" s="146" t="s">
        <v>150</v>
      </c>
      <c r="AU258" s="146" t="s">
        <v>88</v>
      </c>
      <c r="AY258" s="16" t="s">
        <v>148</v>
      </c>
      <c r="BE258" s="147">
        <f>IF(N258="základní",J258,0)</f>
        <v>0</v>
      </c>
      <c r="BF258" s="147">
        <f>IF(N258="snížená",J258,0)</f>
        <v>0</v>
      </c>
      <c r="BG258" s="147">
        <f>IF(N258="zákl. přenesená",J258,0)</f>
        <v>0</v>
      </c>
      <c r="BH258" s="147">
        <f>IF(N258="sníž. přenesená",J258,0)</f>
        <v>0</v>
      </c>
      <c r="BI258" s="147">
        <f>IF(N258="nulová",J258,0)</f>
        <v>0</v>
      </c>
      <c r="BJ258" s="16" t="s">
        <v>86</v>
      </c>
      <c r="BK258" s="147">
        <f>ROUND(I258*H258,2)</f>
        <v>0</v>
      </c>
      <c r="BL258" s="16" t="s">
        <v>155</v>
      </c>
      <c r="BM258" s="146" t="s">
        <v>298</v>
      </c>
    </row>
    <row r="259" spans="2:65" s="1" customFormat="1" ht="39">
      <c r="B259" s="31"/>
      <c r="D259" s="148" t="s">
        <v>157</v>
      </c>
      <c r="F259" s="149" t="s">
        <v>299</v>
      </c>
      <c r="I259" s="150"/>
      <c r="L259" s="31"/>
      <c r="M259" s="151"/>
      <c r="T259" s="55"/>
      <c r="AT259" s="16" t="s">
        <v>157</v>
      </c>
      <c r="AU259" s="16" t="s">
        <v>88</v>
      </c>
    </row>
    <row r="260" spans="2:65" s="12" customFormat="1" ht="11.25">
      <c r="B260" s="152"/>
      <c r="D260" s="148" t="s">
        <v>159</v>
      </c>
      <c r="E260" s="153" t="s">
        <v>1</v>
      </c>
      <c r="F260" s="154" t="s">
        <v>160</v>
      </c>
      <c r="H260" s="153" t="s">
        <v>1</v>
      </c>
      <c r="I260" s="155"/>
      <c r="L260" s="152"/>
      <c r="M260" s="156"/>
      <c r="T260" s="157"/>
      <c r="AT260" s="153" t="s">
        <v>159</v>
      </c>
      <c r="AU260" s="153" t="s">
        <v>88</v>
      </c>
      <c r="AV260" s="12" t="s">
        <v>86</v>
      </c>
      <c r="AW260" s="12" t="s">
        <v>33</v>
      </c>
      <c r="AX260" s="12" t="s">
        <v>79</v>
      </c>
      <c r="AY260" s="153" t="s">
        <v>148</v>
      </c>
    </row>
    <row r="261" spans="2:65" s="13" customFormat="1" ht="11.25">
      <c r="B261" s="158"/>
      <c r="D261" s="148" t="s">
        <v>159</v>
      </c>
      <c r="E261" s="159" t="s">
        <v>1</v>
      </c>
      <c r="F261" s="160" t="s">
        <v>294</v>
      </c>
      <c r="H261" s="161">
        <v>14.1</v>
      </c>
      <c r="I261" s="162"/>
      <c r="L261" s="158"/>
      <c r="M261" s="163"/>
      <c r="T261" s="164"/>
      <c r="AT261" s="159" t="s">
        <v>159</v>
      </c>
      <c r="AU261" s="159" t="s">
        <v>88</v>
      </c>
      <c r="AV261" s="13" t="s">
        <v>88</v>
      </c>
      <c r="AW261" s="13" t="s">
        <v>33</v>
      </c>
      <c r="AX261" s="13" t="s">
        <v>79</v>
      </c>
      <c r="AY261" s="159" t="s">
        <v>148</v>
      </c>
    </row>
    <row r="262" spans="2:65" s="14" customFormat="1" ht="11.25">
      <c r="B262" s="165"/>
      <c r="D262" s="148" t="s">
        <v>159</v>
      </c>
      <c r="E262" s="166" t="s">
        <v>1</v>
      </c>
      <c r="F262" s="167" t="s">
        <v>162</v>
      </c>
      <c r="H262" s="168">
        <v>14.1</v>
      </c>
      <c r="I262" s="169"/>
      <c r="L262" s="165"/>
      <c r="M262" s="170"/>
      <c r="T262" s="171"/>
      <c r="AT262" s="166" t="s">
        <v>159</v>
      </c>
      <c r="AU262" s="166" t="s">
        <v>88</v>
      </c>
      <c r="AV262" s="14" t="s">
        <v>155</v>
      </c>
      <c r="AW262" s="14" t="s">
        <v>33</v>
      </c>
      <c r="AX262" s="14" t="s">
        <v>86</v>
      </c>
      <c r="AY262" s="166" t="s">
        <v>148</v>
      </c>
    </row>
    <row r="263" spans="2:65" s="1" customFormat="1" ht="16.5" customHeight="1">
      <c r="B263" s="31"/>
      <c r="C263" s="135" t="s">
        <v>300</v>
      </c>
      <c r="D263" s="135" t="s">
        <v>150</v>
      </c>
      <c r="E263" s="136" t="s">
        <v>301</v>
      </c>
      <c r="F263" s="137" t="s">
        <v>302</v>
      </c>
      <c r="G263" s="138" t="s">
        <v>171</v>
      </c>
      <c r="H263" s="139">
        <v>14.1</v>
      </c>
      <c r="I263" s="140"/>
      <c r="J263" s="141">
        <f>ROUND(I263*H263,2)</f>
        <v>0</v>
      </c>
      <c r="K263" s="137" t="s">
        <v>154</v>
      </c>
      <c r="L263" s="31"/>
      <c r="M263" s="142" t="s">
        <v>1</v>
      </c>
      <c r="N263" s="143" t="s">
        <v>44</v>
      </c>
      <c r="P263" s="144">
        <f>O263*H263</f>
        <v>0</v>
      </c>
      <c r="Q263" s="144">
        <v>0</v>
      </c>
      <c r="R263" s="144">
        <f>Q263*H263</f>
        <v>0</v>
      </c>
      <c r="S263" s="144">
        <v>0</v>
      </c>
      <c r="T263" s="145">
        <f>S263*H263</f>
        <v>0</v>
      </c>
      <c r="AR263" s="146" t="s">
        <v>155</v>
      </c>
      <c r="AT263" s="146" t="s">
        <v>150</v>
      </c>
      <c r="AU263" s="146" t="s">
        <v>88</v>
      </c>
      <c r="AY263" s="16" t="s">
        <v>148</v>
      </c>
      <c r="BE263" s="147">
        <f>IF(N263="základní",J263,0)</f>
        <v>0</v>
      </c>
      <c r="BF263" s="147">
        <f>IF(N263="snížená",J263,0)</f>
        <v>0</v>
      </c>
      <c r="BG263" s="147">
        <f>IF(N263="zákl. přenesená",J263,0)</f>
        <v>0</v>
      </c>
      <c r="BH263" s="147">
        <f>IF(N263="sníž. přenesená",J263,0)</f>
        <v>0</v>
      </c>
      <c r="BI263" s="147">
        <f>IF(N263="nulová",J263,0)</f>
        <v>0</v>
      </c>
      <c r="BJ263" s="16" t="s">
        <v>86</v>
      </c>
      <c r="BK263" s="147">
        <f>ROUND(I263*H263,2)</f>
        <v>0</v>
      </c>
      <c r="BL263" s="16" t="s">
        <v>155</v>
      </c>
      <c r="BM263" s="146" t="s">
        <v>303</v>
      </c>
    </row>
    <row r="264" spans="2:65" s="1" customFormat="1" ht="19.5">
      <c r="B264" s="31"/>
      <c r="D264" s="148" t="s">
        <v>157</v>
      </c>
      <c r="F264" s="149" t="s">
        <v>304</v>
      </c>
      <c r="I264" s="150"/>
      <c r="L264" s="31"/>
      <c r="M264" s="151"/>
      <c r="T264" s="55"/>
      <c r="AT264" s="16" t="s">
        <v>157</v>
      </c>
      <c r="AU264" s="16" t="s">
        <v>88</v>
      </c>
    </row>
    <row r="265" spans="2:65" s="12" customFormat="1" ht="11.25">
      <c r="B265" s="152"/>
      <c r="D265" s="148" t="s">
        <v>159</v>
      </c>
      <c r="E265" s="153" t="s">
        <v>1</v>
      </c>
      <c r="F265" s="154" t="s">
        <v>160</v>
      </c>
      <c r="H265" s="153" t="s">
        <v>1</v>
      </c>
      <c r="I265" s="155"/>
      <c r="L265" s="152"/>
      <c r="M265" s="156"/>
      <c r="T265" s="157"/>
      <c r="AT265" s="153" t="s">
        <v>159</v>
      </c>
      <c r="AU265" s="153" t="s">
        <v>88</v>
      </c>
      <c r="AV265" s="12" t="s">
        <v>86</v>
      </c>
      <c r="AW265" s="12" t="s">
        <v>33</v>
      </c>
      <c r="AX265" s="12" t="s">
        <v>79</v>
      </c>
      <c r="AY265" s="153" t="s">
        <v>148</v>
      </c>
    </row>
    <row r="266" spans="2:65" s="13" customFormat="1" ht="11.25">
      <c r="B266" s="158"/>
      <c r="D266" s="148" t="s">
        <v>159</v>
      </c>
      <c r="E266" s="159" t="s">
        <v>1</v>
      </c>
      <c r="F266" s="160" t="s">
        <v>294</v>
      </c>
      <c r="H266" s="161">
        <v>14.1</v>
      </c>
      <c r="I266" s="162"/>
      <c r="L266" s="158"/>
      <c r="M266" s="163"/>
      <c r="T266" s="164"/>
      <c r="AT266" s="159" t="s">
        <v>159</v>
      </c>
      <c r="AU266" s="159" t="s">
        <v>88</v>
      </c>
      <c r="AV266" s="13" t="s">
        <v>88</v>
      </c>
      <c r="AW266" s="13" t="s">
        <v>33</v>
      </c>
      <c r="AX266" s="13" t="s">
        <v>79</v>
      </c>
      <c r="AY266" s="159" t="s">
        <v>148</v>
      </c>
    </row>
    <row r="267" spans="2:65" s="14" customFormat="1" ht="11.25">
      <c r="B267" s="165"/>
      <c r="D267" s="148" t="s">
        <v>159</v>
      </c>
      <c r="E267" s="166" t="s">
        <v>1</v>
      </c>
      <c r="F267" s="167" t="s">
        <v>162</v>
      </c>
      <c r="H267" s="168">
        <v>14.1</v>
      </c>
      <c r="I267" s="169"/>
      <c r="L267" s="165"/>
      <c r="M267" s="170"/>
      <c r="T267" s="171"/>
      <c r="AT267" s="166" t="s">
        <v>159</v>
      </c>
      <c r="AU267" s="166" t="s">
        <v>88</v>
      </c>
      <c r="AV267" s="14" t="s">
        <v>155</v>
      </c>
      <c r="AW267" s="14" t="s">
        <v>33</v>
      </c>
      <c r="AX267" s="14" t="s">
        <v>86</v>
      </c>
      <c r="AY267" s="166" t="s">
        <v>148</v>
      </c>
    </row>
    <row r="268" spans="2:65" s="1" customFormat="1" ht="24.2" customHeight="1">
      <c r="B268" s="31"/>
      <c r="C268" s="135" t="s">
        <v>305</v>
      </c>
      <c r="D268" s="135" t="s">
        <v>150</v>
      </c>
      <c r="E268" s="136" t="s">
        <v>306</v>
      </c>
      <c r="F268" s="137" t="s">
        <v>307</v>
      </c>
      <c r="G268" s="138" t="s">
        <v>171</v>
      </c>
      <c r="H268" s="139">
        <v>14.5</v>
      </c>
      <c r="I268" s="140"/>
      <c r="J268" s="141">
        <f>ROUND(I268*H268,2)</f>
        <v>0</v>
      </c>
      <c r="K268" s="137" t="s">
        <v>154</v>
      </c>
      <c r="L268" s="31"/>
      <c r="M268" s="142" t="s">
        <v>1</v>
      </c>
      <c r="N268" s="143" t="s">
        <v>44</v>
      </c>
      <c r="P268" s="144">
        <f>O268*H268</f>
        <v>0</v>
      </c>
      <c r="Q268" s="144">
        <v>0.43819000000000002</v>
      </c>
      <c r="R268" s="144">
        <f>Q268*H268</f>
        <v>6.3537550000000005</v>
      </c>
      <c r="S268" s="144">
        <v>0</v>
      </c>
      <c r="T268" s="145">
        <f>S268*H268</f>
        <v>0</v>
      </c>
      <c r="AR268" s="146" t="s">
        <v>155</v>
      </c>
      <c r="AT268" s="146" t="s">
        <v>150</v>
      </c>
      <c r="AU268" s="146" t="s">
        <v>88</v>
      </c>
      <c r="AY268" s="16" t="s">
        <v>148</v>
      </c>
      <c r="BE268" s="147">
        <f>IF(N268="základní",J268,0)</f>
        <v>0</v>
      </c>
      <c r="BF268" s="147">
        <f>IF(N268="snížená",J268,0)</f>
        <v>0</v>
      </c>
      <c r="BG268" s="147">
        <f>IF(N268="zákl. přenesená",J268,0)</f>
        <v>0</v>
      </c>
      <c r="BH268" s="147">
        <f>IF(N268="sníž. přenesená",J268,0)</f>
        <v>0</v>
      </c>
      <c r="BI268" s="147">
        <f>IF(N268="nulová",J268,0)</f>
        <v>0</v>
      </c>
      <c r="BJ268" s="16" t="s">
        <v>86</v>
      </c>
      <c r="BK268" s="147">
        <f>ROUND(I268*H268,2)</f>
        <v>0</v>
      </c>
      <c r="BL268" s="16" t="s">
        <v>155</v>
      </c>
      <c r="BM268" s="146" t="s">
        <v>308</v>
      </c>
    </row>
    <row r="269" spans="2:65" s="1" customFormat="1" ht="19.5">
      <c r="B269" s="31"/>
      <c r="D269" s="148" t="s">
        <v>157</v>
      </c>
      <c r="F269" s="149" t="s">
        <v>309</v>
      </c>
      <c r="I269" s="150"/>
      <c r="L269" s="31"/>
      <c r="M269" s="151"/>
      <c r="T269" s="55"/>
      <c r="AT269" s="16" t="s">
        <v>157</v>
      </c>
      <c r="AU269" s="16" t="s">
        <v>88</v>
      </c>
    </row>
    <row r="270" spans="2:65" s="12" customFormat="1" ht="11.25">
      <c r="B270" s="152"/>
      <c r="D270" s="148" t="s">
        <v>159</v>
      </c>
      <c r="E270" s="153" t="s">
        <v>1</v>
      </c>
      <c r="F270" s="154" t="s">
        <v>195</v>
      </c>
      <c r="H270" s="153" t="s">
        <v>1</v>
      </c>
      <c r="I270" s="155"/>
      <c r="L270" s="152"/>
      <c r="M270" s="156"/>
      <c r="T270" s="157"/>
      <c r="AT270" s="153" t="s">
        <v>159</v>
      </c>
      <c r="AU270" s="153" t="s">
        <v>88</v>
      </c>
      <c r="AV270" s="12" t="s">
        <v>86</v>
      </c>
      <c r="AW270" s="12" t="s">
        <v>33</v>
      </c>
      <c r="AX270" s="12" t="s">
        <v>79</v>
      </c>
      <c r="AY270" s="153" t="s">
        <v>148</v>
      </c>
    </row>
    <row r="271" spans="2:65" s="13" customFormat="1" ht="11.25">
      <c r="B271" s="158"/>
      <c r="D271" s="148" t="s">
        <v>159</v>
      </c>
      <c r="E271" s="159" t="s">
        <v>1</v>
      </c>
      <c r="F271" s="160" t="s">
        <v>310</v>
      </c>
      <c r="H271" s="161">
        <v>14.5</v>
      </c>
      <c r="I271" s="162"/>
      <c r="L271" s="158"/>
      <c r="M271" s="163"/>
      <c r="T271" s="164"/>
      <c r="AT271" s="159" t="s">
        <v>159</v>
      </c>
      <c r="AU271" s="159" t="s">
        <v>88</v>
      </c>
      <c r="AV271" s="13" t="s">
        <v>88</v>
      </c>
      <c r="AW271" s="13" t="s">
        <v>33</v>
      </c>
      <c r="AX271" s="13" t="s">
        <v>79</v>
      </c>
      <c r="AY271" s="159" t="s">
        <v>148</v>
      </c>
    </row>
    <row r="272" spans="2:65" s="14" customFormat="1" ht="11.25">
      <c r="B272" s="165"/>
      <c r="D272" s="148" t="s">
        <v>159</v>
      </c>
      <c r="E272" s="166" t="s">
        <v>1</v>
      </c>
      <c r="F272" s="167" t="s">
        <v>162</v>
      </c>
      <c r="H272" s="168">
        <v>14.5</v>
      </c>
      <c r="I272" s="169"/>
      <c r="L272" s="165"/>
      <c r="M272" s="170"/>
      <c r="T272" s="171"/>
      <c r="AT272" s="166" t="s">
        <v>159</v>
      </c>
      <c r="AU272" s="166" t="s">
        <v>88</v>
      </c>
      <c r="AV272" s="14" t="s">
        <v>155</v>
      </c>
      <c r="AW272" s="14" t="s">
        <v>33</v>
      </c>
      <c r="AX272" s="14" t="s">
        <v>86</v>
      </c>
      <c r="AY272" s="166" t="s">
        <v>148</v>
      </c>
    </row>
    <row r="273" spans="2:65" s="1" customFormat="1" ht="33" customHeight="1">
      <c r="B273" s="31"/>
      <c r="C273" s="172" t="s">
        <v>311</v>
      </c>
      <c r="D273" s="172" t="s">
        <v>269</v>
      </c>
      <c r="E273" s="173" t="s">
        <v>312</v>
      </c>
      <c r="F273" s="174" t="s">
        <v>313</v>
      </c>
      <c r="G273" s="175" t="s">
        <v>171</v>
      </c>
      <c r="H273" s="176">
        <v>14.5</v>
      </c>
      <c r="I273" s="177"/>
      <c r="J273" s="178">
        <f>ROUND(I273*H273,2)</f>
        <v>0</v>
      </c>
      <c r="K273" s="174" t="s">
        <v>154</v>
      </c>
      <c r="L273" s="179"/>
      <c r="M273" s="180" t="s">
        <v>1</v>
      </c>
      <c r="N273" s="181" t="s">
        <v>44</v>
      </c>
      <c r="P273" s="144">
        <f>O273*H273</f>
        <v>0</v>
      </c>
      <c r="Q273" s="144">
        <v>0.25650000000000001</v>
      </c>
      <c r="R273" s="144">
        <f>Q273*H273</f>
        <v>3.7192500000000002</v>
      </c>
      <c r="S273" s="144">
        <v>0</v>
      </c>
      <c r="T273" s="145">
        <f>S273*H273</f>
        <v>0</v>
      </c>
      <c r="AR273" s="146" t="s">
        <v>202</v>
      </c>
      <c r="AT273" s="146" t="s">
        <v>269</v>
      </c>
      <c r="AU273" s="146" t="s">
        <v>88</v>
      </c>
      <c r="AY273" s="16" t="s">
        <v>148</v>
      </c>
      <c r="BE273" s="147">
        <f>IF(N273="základní",J273,0)</f>
        <v>0</v>
      </c>
      <c r="BF273" s="147">
        <f>IF(N273="snížená",J273,0)</f>
        <v>0</v>
      </c>
      <c r="BG273" s="147">
        <f>IF(N273="zákl. přenesená",J273,0)</f>
        <v>0</v>
      </c>
      <c r="BH273" s="147">
        <f>IF(N273="sníž. přenesená",J273,0)</f>
        <v>0</v>
      </c>
      <c r="BI273" s="147">
        <f>IF(N273="nulová",J273,0)</f>
        <v>0</v>
      </c>
      <c r="BJ273" s="16" t="s">
        <v>86</v>
      </c>
      <c r="BK273" s="147">
        <f>ROUND(I273*H273,2)</f>
        <v>0</v>
      </c>
      <c r="BL273" s="16" t="s">
        <v>155</v>
      </c>
      <c r="BM273" s="146" t="s">
        <v>314</v>
      </c>
    </row>
    <row r="274" spans="2:65" s="1" customFormat="1" ht="19.5">
      <c r="B274" s="31"/>
      <c r="D274" s="148" t="s">
        <v>157</v>
      </c>
      <c r="F274" s="149" t="s">
        <v>313</v>
      </c>
      <c r="I274" s="150"/>
      <c r="L274" s="31"/>
      <c r="M274" s="151"/>
      <c r="T274" s="55"/>
      <c r="AT274" s="16" t="s">
        <v>157</v>
      </c>
      <c r="AU274" s="16" t="s">
        <v>88</v>
      </c>
    </row>
    <row r="275" spans="2:65" s="1" customFormat="1" ht="33" customHeight="1">
      <c r="B275" s="31"/>
      <c r="C275" s="172" t="s">
        <v>315</v>
      </c>
      <c r="D275" s="172" t="s">
        <v>269</v>
      </c>
      <c r="E275" s="173" t="s">
        <v>316</v>
      </c>
      <c r="F275" s="174" t="s">
        <v>317</v>
      </c>
      <c r="G275" s="175" t="s">
        <v>171</v>
      </c>
      <c r="H275" s="176">
        <v>1.5</v>
      </c>
      <c r="I275" s="177"/>
      <c r="J275" s="178">
        <f>ROUND(I275*H275,2)</f>
        <v>0</v>
      </c>
      <c r="K275" s="174" t="s">
        <v>154</v>
      </c>
      <c r="L275" s="179"/>
      <c r="M275" s="180" t="s">
        <v>1</v>
      </c>
      <c r="N275" s="181" t="s">
        <v>44</v>
      </c>
      <c r="P275" s="144">
        <f>O275*H275</f>
        <v>0</v>
      </c>
      <c r="Q275" s="144">
        <v>0.29199999999999998</v>
      </c>
      <c r="R275" s="144">
        <f>Q275*H275</f>
        <v>0.43799999999999994</v>
      </c>
      <c r="S275" s="144">
        <v>0</v>
      </c>
      <c r="T275" s="145">
        <f>S275*H275</f>
        <v>0</v>
      </c>
      <c r="AR275" s="146" t="s">
        <v>202</v>
      </c>
      <c r="AT275" s="146" t="s">
        <v>269</v>
      </c>
      <c r="AU275" s="146" t="s">
        <v>88</v>
      </c>
      <c r="AY275" s="16" t="s">
        <v>148</v>
      </c>
      <c r="BE275" s="147">
        <f>IF(N275="základní",J275,0)</f>
        <v>0</v>
      </c>
      <c r="BF275" s="147">
        <f>IF(N275="snížená",J275,0)</f>
        <v>0</v>
      </c>
      <c r="BG275" s="147">
        <f>IF(N275="zákl. přenesená",J275,0)</f>
        <v>0</v>
      </c>
      <c r="BH275" s="147">
        <f>IF(N275="sníž. přenesená",J275,0)</f>
        <v>0</v>
      </c>
      <c r="BI275" s="147">
        <f>IF(N275="nulová",J275,0)</f>
        <v>0</v>
      </c>
      <c r="BJ275" s="16" t="s">
        <v>86</v>
      </c>
      <c r="BK275" s="147">
        <f>ROUND(I275*H275,2)</f>
        <v>0</v>
      </c>
      <c r="BL275" s="16" t="s">
        <v>155</v>
      </c>
      <c r="BM275" s="146" t="s">
        <v>318</v>
      </c>
    </row>
    <row r="276" spans="2:65" s="1" customFormat="1" ht="19.5">
      <c r="B276" s="31"/>
      <c r="D276" s="148" t="s">
        <v>157</v>
      </c>
      <c r="F276" s="149" t="s">
        <v>317</v>
      </c>
      <c r="I276" s="150"/>
      <c r="L276" s="31"/>
      <c r="M276" s="151"/>
      <c r="T276" s="55"/>
      <c r="AT276" s="16" t="s">
        <v>157</v>
      </c>
      <c r="AU276" s="16" t="s">
        <v>88</v>
      </c>
    </row>
    <row r="277" spans="2:65" s="13" customFormat="1" ht="11.25">
      <c r="B277" s="158"/>
      <c r="D277" s="148" t="s">
        <v>159</v>
      </c>
      <c r="E277" s="159" t="s">
        <v>1</v>
      </c>
      <c r="F277" s="160" t="s">
        <v>319</v>
      </c>
      <c r="H277" s="161">
        <v>1.5</v>
      </c>
      <c r="I277" s="162"/>
      <c r="L277" s="158"/>
      <c r="M277" s="163"/>
      <c r="T277" s="164"/>
      <c r="AT277" s="159" t="s">
        <v>159</v>
      </c>
      <c r="AU277" s="159" t="s">
        <v>88</v>
      </c>
      <c r="AV277" s="13" t="s">
        <v>88</v>
      </c>
      <c r="AW277" s="13" t="s">
        <v>33</v>
      </c>
      <c r="AX277" s="13" t="s">
        <v>79</v>
      </c>
      <c r="AY277" s="159" t="s">
        <v>148</v>
      </c>
    </row>
    <row r="278" spans="2:65" s="14" customFormat="1" ht="11.25">
      <c r="B278" s="165"/>
      <c r="D278" s="148" t="s">
        <v>159</v>
      </c>
      <c r="E278" s="166" t="s">
        <v>1</v>
      </c>
      <c r="F278" s="167" t="s">
        <v>162</v>
      </c>
      <c r="H278" s="168">
        <v>1.5</v>
      </c>
      <c r="I278" s="169"/>
      <c r="L278" s="165"/>
      <c r="M278" s="170"/>
      <c r="T278" s="171"/>
      <c r="AT278" s="166" t="s">
        <v>159</v>
      </c>
      <c r="AU278" s="166" t="s">
        <v>88</v>
      </c>
      <c r="AV278" s="14" t="s">
        <v>155</v>
      </c>
      <c r="AW278" s="14" t="s">
        <v>33</v>
      </c>
      <c r="AX278" s="14" t="s">
        <v>86</v>
      </c>
      <c r="AY278" s="166" t="s">
        <v>148</v>
      </c>
    </row>
    <row r="279" spans="2:65" s="1" customFormat="1" ht="24.2" customHeight="1">
      <c r="B279" s="31"/>
      <c r="C279" s="135" t="s">
        <v>320</v>
      </c>
      <c r="D279" s="135" t="s">
        <v>150</v>
      </c>
      <c r="E279" s="136" t="s">
        <v>321</v>
      </c>
      <c r="F279" s="137" t="s">
        <v>322</v>
      </c>
      <c r="G279" s="138" t="s">
        <v>153</v>
      </c>
      <c r="H279" s="139">
        <v>1706</v>
      </c>
      <c r="I279" s="140"/>
      <c r="J279" s="141">
        <f>ROUND(I279*H279,2)</f>
        <v>0</v>
      </c>
      <c r="K279" s="137" t="s">
        <v>154</v>
      </c>
      <c r="L279" s="31"/>
      <c r="M279" s="142" t="s">
        <v>1</v>
      </c>
      <c r="N279" s="143" t="s">
        <v>44</v>
      </c>
      <c r="P279" s="144">
        <f>O279*H279</f>
        <v>0</v>
      </c>
      <c r="Q279" s="144">
        <v>0</v>
      </c>
      <c r="R279" s="144">
        <f>Q279*H279</f>
        <v>0</v>
      </c>
      <c r="S279" s="144">
        <v>2E-3</v>
      </c>
      <c r="T279" s="145">
        <f>S279*H279</f>
        <v>3.4119999999999999</v>
      </c>
      <c r="AR279" s="146" t="s">
        <v>155</v>
      </c>
      <c r="AT279" s="146" t="s">
        <v>150</v>
      </c>
      <c r="AU279" s="146" t="s">
        <v>88</v>
      </c>
      <c r="AY279" s="16" t="s">
        <v>148</v>
      </c>
      <c r="BE279" s="147">
        <f>IF(N279="základní",J279,0)</f>
        <v>0</v>
      </c>
      <c r="BF279" s="147">
        <f>IF(N279="snížená",J279,0)</f>
        <v>0</v>
      </c>
      <c r="BG279" s="147">
        <f>IF(N279="zákl. přenesená",J279,0)</f>
        <v>0</v>
      </c>
      <c r="BH279" s="147">
        <f>IF(N279="sníž. přenesená",J279,0)</f>
        <v>0</v>
      </c>
      <c r="BI279" s="147">
        <f>IF(N279="nulová",J279,0)</f>
        <v>0</v>
      </c>
      <c r="BJ279" s="16" t="s">
        <v>86</v>
      </c>
      <c r="BK279" s="147">
        <f>ROUND(I279*H279,2)</f>
        <v>0</v>
      </c>
      <c r="BL279" s="16" t="s">
        <v>155</v>
      </c>
      <c r="BM279" s="146" t="s">
        <v>323</v>
      </c>
    </row>
    <row r="280" spans="2:65" s="1" customFormat="1" ht="39">
      <c r="B280" s="31"/>
      <c r="D280" s="148" t="s">
        <v>157</v>
      </c>
      <c r="F280" s="149" t="s">
        <v>324</v>
      </c>
      <c r="I280" s="150"/>
      <c r="L280" s="31"/>
      <c r="M280" s="151"/>
      <c r="T280" s="55"/>
      <c r="AT280" s="16" t="s">
        <v>157</v>
      </c>
      <c r="AU280" s="16" t="s">
        <v>88</v>
      </c>
    </row>
    <row r="281" spans="2:65" s="13" customFormat="1" ht="11.25">
      <c r="B281" s="158"/>
      <c r="D281" s="148" t="s">
        <v>159</v>
      </c>
      <c r="E281" s="159" t="s">
        <v>1</v>
      </c>
      <c r="F281" s="160" t="s">
        <v>325</v>
      </c>
      <c r="H281" s="161">
        <v>1706</v>
      </c>
      <c r="I281" s="162"/>
      <c r="L281" s="158"/>
      <c r="M281" s="163"/>
      <c r="T281" s="164"/>
      <c r="AT281" s="159" t="s">
        <v>159</v>
      </c>
      <c r="AU281" s="159" t="s">
        <v>88</v>
      </c>
      <c r="AV281" s="13" t="s">
        <v>88</v>
      </c>
      <c r="AW281" s="13" t="s">
        <v>33</v>
      </c>
      <c r="AX281" s="13" t="s">
        <v>79</v>
      </c>
      <c r="AY281" s="159" t="s">
        <v>148</v>
      </c>
    </row>
    <row r="282" spans="2:65" s="14" customFormat="1" ht="11.25">
      <c r="B282" s="165"/>
      <c r="D282" s="148" t="s">
        <v>159</v>
      </c>
      <c r="E282" s="166" t="s">
        <v>1</v>
      </c>
      <c r="F282" s="167" t="s">
        <v>162</v>
      </c>
      <c r="H282" s="168">
        <v>1706</v>
      </c>
      <c r="I282" s="169"/>
      <c r="L282" s="165"/>
      <c r="M282" s="170"/>
      <c r="T282" s="171"/>
      <c r="AT282" s="166" t="s">
        <v>159</v>
      </c>
      <c r="AU282" s="166" t="s">
        <v>88</v>
      </c>
      <c r="AV282" s="14" t="s">
        <v>155</v>
      </c>
      <c r="AW282" s="14" t="s">
        <v>33</v>
      </c>
      <c r="AX282" s="14" t="s">
        <v>86</v>
      </c>
      <c r="AY282" s="166" t="s">
        <v>148</v>
      </c>
    </row>
    <row r="283" spans="2:65" s="1" customFormat="1" ht="24.2" customHeight="1">
      <c r="B283" s="31"/>
      <c r="C283" s="135" t="s">
        <v>326</v>
      </c>
      <c r="D283" s="135" t="s">
        <v>150</v>
      </c>
      <c r="E283" s="136" t="s">
        <v>327</v>
      </c>
      <c r="F283" s="137" t="s">
        <v>328</v>
      </c>
      <c r="G283" s="138" t="s">
        <v>171</v>
      </c>
      <c r="H283" s="139">
        <v>14.5</v>
      </c>
      <c r="I283" s="140"/>
      <c r="J283" s="141">
        <f>ROUND(I283*H283,2)</f>
        <v>0</v>
      </c>
      <c r="K283" s="137" t="s">
        <v>154</v>
      </c>
      <c r="L283" s="31"/>
      <c r="M283" s="142" t="s">
        <v>1</v>
      </c>
      <c r="N283" s="143" t="s">
        <v>44</v>
      </c>
      <c r="P283" s="144">
        <f>O283*H283</f>
        <v>0</v>
      </c>
      <c r="Q283" s="144">
        <v>0</v>
      </c>
      <c r="R283" s="144">
        <f>Q283*H283</f>
        <v>0</v>
      </c>
      <c r="S283" s="144">
        <v>2.1</v>
      </c>
      <c r="T283" s="145">
        <f>S283*H283</f>
        <v>30.450000000000003</v>
      </c>
      <c r="AR283" s="146" t="s">
        <v>155</v>
      </c>
      <c r="AT283" s="146" t="s">
        <v>150</v>
      </c>
      <c r="AU283" s="146" t="s">
        <v>88</v>
      </c>
      <c r="AY283" s="16" t="s">
        <v>148</v>
      </c>
      <c r="BE283" s="147">
        <f>IF(N283="základní",J283,0)</f>
        <v>0</v>
      </c>
      <c r="BF283" s="147">
        <f>IF(N283="snížená",J283,0)</f>
        <v>0</v>
      </c>
      <c r="BG283" s="147">
        <f>IF(N283="zákl. přenesená",J283,0)</f>
        <v>0</v>
      </c>
      <c r="BH283" s="147">
        <f>IF(N283="sníž. přenesená",J283,0)</f>
        <v>0</v>
      </c>
      <c r="BI283" s="147">
        <f>IF(N283="nulová",J283,0)</f>
        <v>0</v>
      </c>
      <c r="BJ283" s="16" t="s">
        <v>86</v>
      </c>
      <c r="BK283" s="147">
        <f>ROUND(I283*H283,2)</f>
        <v>0</v>
      </c>
      <c r="BL283" s="16" t="s">
        <v>155</v>
      </c>
      <c r="BM283" s="146" t="s">
        <v>329</v>
      </c>
    </row>
    <row r="284" spans="2:65" s="1" customFormat="1" ht="39">
      <c r="B284" s="31"/>
      <c r="D284" s="148" t="s">
        <v>157</v>
      </c>
      <c r="F284" s="149" t="s">
        <v>330</v>
      </c>
      <c r="I284" s="150"/>
      <c r="L284" s="31"/>
      <c r="M284" s="151"/>
      <c r="T284" s="55"/>
      <c r="AT284" s="16" t="s">
        <v>157</v>
      </c>
      <c r="AU284" s="16" t="s">
        <v>88</v>
      </c>
    </row>
    <row r="285" spans="2:65" s="12" customFormat="1" ht="11.25">
      <c r="B285" s="152"/>
      <c r="D285" s="148" t="s">
        <v>159</v>
      </c>
      <c r="E285" s="153" t="s">
        <v>1</v>
      </c>
      <c r="F285" s="154" t="s">
        <v>160</v>
      </c>
      <c r="H285" s="153" t="s">
        <v>1</v>
      </c>
      <c r="I285" s="155"/>
      <c r="L285" s="152"/>
      <c r="M285" s="156"/>
      <c r="T285" s="157"/>
      <c r="AT285" s="153" t="s">
        <v>159</v>
      </c>
      <c r="AU285" s="153" t="s">
        <v>88</v>
      </c>
      <c r="AV285" s="12" t="s">
        <v>86</v>
      </c>
      <c r="AW285" s="12" t="s">
        <v>33</v>
      </c>
      <c r="AX285" s="12" t="s">
        <v>79</v>
      </c>
      <c r="AY285" s="153" t="s">
        <v>148</v>
      </c>
    </row>
    <row r="286" spans="2:65" s="13" customFormat="1" ht="11.25">
      <c r="B286" s="158"/>
      <c r="D286" s="148" t="s">
        <v>159</v>
      </c>
      <c r="E286" s="159" t="s">
        <v>1</v>
      </c>
      <c r="F286" s="160" t="s">
        <v>310</v>
      </c>
      <c r="H286" s="161">
        <v>14.5</v>
      </c>
      <c r="I286" s="162"/>
      <c r="L286" s="158"/>
      <c r="M286" s="163"/>
      <c r="T286" s="164"/>
      <c r="AT286" s="159" t="s">
        <v>159</v>
      </c>
      <c r="AU286" s="159" t="s">
        <v>88</v>
      </c>
      <c r="AV286" s="13" t="s">
        <v>88</v>
      </c>
      <c r="AW286" s="13" t="s">
        <v>33</v>
      </c>
      <c r="AX286" s="13" t="s">
        <v>79</v>
      </c>
      <c r="AY286" s="159" t="s">
        <v>148</v>
      </c>
    </row>
    <row r="287" spans="2:65" s="14" customFormat="1" ht="11.25">
      <c r="B287" s="165"/>
      <c r="D287" s="148" t="s">
        <v>159</v>
      </c>
      <c r="E287" s="166" t="s">
        <v>1</v>
      </c>
      <c r="F287" s="167" t="s">
        <v>162</v>
      </c>
      <c r="H287" s="168">
        <v>14.5</v>
      </c>
      <c r="I287" s="169"/>
      <c r="L287" s="165"/>
      <c r="M287" s="170"/>
      <c r="T287" s="171"/>
      <c r="AT287" s="166" t="s">
        <v>159</v>
      </c>
      <c r="AU287" s="166" t="s">
        <v>88</v>
      </c>
      <c r="AV287" s="14" t="s">
        <v>155</v>
      </c>
      <c r="AW287" s="14" t="s">
        <v>33</v>
      </c>
      <c r="AX287" s="14" t="s">
        <v>86</v>
      </c>
      <c r="AY287" s="166" t="s">
        <v>148</v>
      </c>
    </row>
    <row r="288" spans="2:65" s="11" customFormat="1" ht="22.9" customHeight="1">
      <c r="B288" s="123"/>
      <c r="D288" s="124" t="s">
        <v>78</v>
      </c>
      <c r="E288" s="133" t="s">
        <v>331</v>
      </c>
      <c r="F288" s="133" t="s">
        <v>332</v>
      </c>
      <c r="I288" s="126"/>
      <c r="J288" s="134">
        <f>BK288</f>
        <v>0</v>
      </c>
      <c r="L288" s="123"/>
      <c r="M288" s="128"/>
      <c r="P288" s="129">
        <f>SUM(P289:P302)</f>
        <v>0</v>
      </c>
      <c r="R288" s="129">
        <f>SUM(R289:R302)</f>
        <v>0</v>
      </c>
      <c r="T288" s="130">
        <f>SUM(T289:T302)</f>
        <v>0</v>
      </c>
      <c r="AR288" s="124" t="s">
        <v>86</v>
      </c>
      <c r="AT288" s="131" t="s">
        <v>78</v>
      </c>
      <c r="AU288" s="131" t="s">
        <v>86</v>
      </c>
      <c r="AY288" s="124" t="s">
        <v>148</v>
      </c>
      <c r="BK288" s="132">
        <f>SUM(BK289:BK302)</f>
        <v>0</v>
      </c>
    </row>
    <row r="289" spans="2:65" s="1" customFormat="1" ht="24.2" customHeight="1">
      <c r="B289" s="31"/>
      <c r="C289" s="135" t="s">
        <v>333</v>
      </c>
      <c r="D289" s="135" t="s">
        <v>150</v>
      </c>
      <c r="E289" s="136" t="s">
        <v>334</v>
      </c>
      <c r="F289" s="137" t="s">
        <v>335</v>
      </c>
      <c r="G289" s="138" t="s">
        <v>336</v>
      </c>
      <c r="H289" s="139">
        <v>281.40699999999998</v>
      </c>
      <c r="I289" s="140"/>
      <c r="J289" s="141">
        <f>ROUND(I289*H289,2)</f>
        <v>0</v>
      </c>
      <c r="K289" s="137" t="s">
        <v>154</v>
      </c>
      <c r="L289" s="31"/>
      <c r="M289" s="142" t="s">
        <v>1</v>
      </c>
      <c r="N289" s="143" t="s">
        <v>44</v>
      </c>
      <c r="P289" s="144">
        <f>O289*H289</f>
        <v>0</v>
      </c>
      <c r="Q289" s="144">
        <v>0</v>
      </c>
      <c r="R289" s="144">
        <f>Q289*H289</f>
        <v>0</v>
      </c>
      <c r="S289" s="144">
        <v>0</v>
      </c>
      <c r="T289" s="145">
        <f>S289*H289</f>
        <v>0</v>
      </c>
      <c r="AR289" s="146" t="s">
        <v>155</v>
      </c>
      <c r="AT289" s="146" t="s">
        <v>150</v>
      </c>
      <c r="AU289" s="146" t="s">
        <v>88</v>
      </c>
      <c r="AY289" s="16" t="s">
        <v>148</v>
      </c>
      <c r="BE289" s="147">
        <f>IF(N289="základní",J289,0)</f>
        <v>0</v>
      </c>
      <c r="BF289" s="147">
        <f>IF(N289="snížená",J289,0)</f>
        <v>0</v>
      </c>
      <c r="BG289" s="147">
        <f>IF(N289="zákl. přenesená",J289,0)</f>
        <v>0</v>
      </c>
      <c r="BH289" s="147">
        <f>IF(N289="sníž. přenesená",J289,0)</f>
        <v>0</v>
      </c>
      <c r="BI289" s="147">
        <f>IF(N289="nulová",J289,0)</f>
        <v>0</v>
      </c>
      <c r="BJ289" s="16" t="s">
        <v>86</v>
      </c>
      <c r="BK289" s="147">
        <f>ROUND(I289*H289,2)</f>
        <v>0</v>
      </c>
      <c r="BL289" s="16" t="s">
        <v>155</v>
      </c>
      <c r="BM289" s="146" t="s">
        <v>337</v>
      </c>
    </row>
    <row r="290" spans="2:65" s="1" customFormat="1" ht="19.5">
      <c r="B290" s="31"/>
      <c r="D290" s="148" t="s">
        <v>157</v>
      </c>
      <c r="F290" s="149" t="s">
        <v>338</v>
      </c>
      <c r="I290" s="150"/>
      <c r="L290" s="31"/>
      <c r="M290" s="151"/>
      <c r="T290" s="55"/>
      <c r="AT290" s="16" t="s">
        <v>157</v>
      </c>
      <c r="AU290" s="16" t="s">
        <v>88</v>
      </c>
    </row>
    <row r="291" spans="2:65" s="1" customFormat="1" ht="24.2" customHeight="1">
      <c r="B291" s="31"/>
      <c r="C291" s="135" t="s">
        <v>339</v>
      </c>
      <c r="D291" s="135" t="s">
        <v>150</v>
      </c>
      <c r="E291" s="136" t="s">
        <v>340</v>
      </c>
      <c r="F291" s="137" t="s">
        <v>341</v>
      </c>
      <c r="G291" s="138" t="s">
        <v>336</v>
      </c>
      <c r="H291" s="139">
        <v>2532.663</v>
      </c>
      <c r="I291" s="140"/>
      <c r="J291" s="141">
        <f>ROUND(I291*H291,2)</f>
        <v>0</v>
      </c>
      <c r="K291" s="137" t="s">
        <v>154</v>
      </c>
      <c r="L291" s="31"/>
      <c r="M291" s="142" t="s">
        <v>1</v>
      </c>
      <c r="N291" s="143" t="s">
        <v>44</v>
      </c>
      <c r="P291" s="144">
        <f>O291*H291</f>
        <v>0</v>
      </c>
      <c r="Q291" s="144">
        <v>0</v>
      </c>
      <c r="R291" s="144">
        <f>Q291*H291</f>
        <v>0</v>
      </c>
      <c r="S291" s="144">
        <v>0</v>
      </c>
      <c r="T291" s="145">
        <f>S291*H291</f>
        <v>0</v>
      </c>
      <c r="AR291" s="146" t="s">
        <v>155</v>
      </c>
      <c r="AT291" s="146" t="s">
        <v>150</v>
      </c>
      <c r="AU291" s="146" t="s">
        <v>88</v>
      </c>
      <c r="AY291" s="16" t="s">
        <v>148</v>
      </c>
      <c r="BE291" s="147">
        <f>IF(N291="základní",J291,0)</f>
        <v>0</v>
      </c>
      <c r="BF291" s="147">
        <f>IF(N291="snížená",J291,0)</f>
        <v>0</v>
      </c>
      <c r="BG291" s="147">
        <f>IF(N291="zákl. přenesená",J291,0)</f>
        <v>0</v>
      </c>
      <c r="BH291" s="147">
        <f>IF(N291="sníž. přenesená",J291,0)</f>
        <v>0</v>
      </c>
      <c r="BI291" s="147">
        <f>IF(N291="nulová",J291,0)</f>
        <v>0</v>
      </c>
      <c r="BJ291" s="16" t="s">
        <v>86</v>
      </c>
      <c r="BK291" s="147">
        <f>ROUND(I291*H291,2)</f>
        <v>0</v>
      </c>
      <c r="BL291" s="16" t="s">
        <v>155</v>
      </c>
      <c r="BM291" s="146" t="s">
        <v>342</v>
      </c>
    </row>
    <row r="292" spans="2:65" s="1" customFormat="1" ht="19.5">
      <c r="B292" s="31"/>
      <c r="D292" s="148" t="s">
        <v>157</v>
      </c>
      <c r="F292" s="149" t="s">
        <v>343</v>
      </c>
      <c r="I292" s="150"/>
      <c r="L292" s="31"/>
      <c r="M292" s="151"/>
      <c r="T292" s="55"/>
      <c r="AT292" s="16" t="s">
        <v>157</v>
      </c>
      <c r="AU292" s="16" t="s">
        <v>88</v>
      </c>
    </row>
    <row r="293" spans="2:65" s="13" customFormat="1" ht="11.25">
      <c r="B293" s="158"/>
      <c r="D293" s="148" t="s">
        <v>159</v>
      </c>
      <c r="F293" s="160" t="s">
        <v>344</v>
      </c>
      <c r="H293" s="161">
        <v>2532.663</v>
      </c>
      <c r="I293" s="162"/>
      <c r="L293" s="158"/>
      <c r="M293" s="163"/>
      <c r="T293" s="164"/>
      <c r="AT293" s="159" t="s">
        <v>159</v>
      </c>
      <c r="AU293" s="159" t="s">
        <v>88</v>
      </c>
      <c r="AV293" s="13" t="s">
        <v>88</v>
      </c>
      <c r="AW293" s="13" t="s">
        <v>4</v>
      </c>
      <c r="AX293" s="13" t="s">
        <v>86</v>
      </c>
      <c r="AY293" s="159" t="s">
        <v>148</v>
      </c>
    </row>
    <row r="294" spans="2:65" s="1" customFormat="1" ht="37.9" customHeight="1">
      <c r="B294" s="31"/>
      <c r="C294" s="135" t="s">
        <v>345</v>
      </c>
      <c r="D294" s="135" t="s">
        <v>150</v>
      </c>
      <c r="E294" s="136" t="s">
        <v>346</v>
      </c>
      <c r="F294" s="137" t="s">
        <v>347</v>
      </c>
      <c r="G294" s="138" t="s">
        <v>336</v>
      </c>
      <c r="H294" s="139">
        <v>89.855000000000004</v>
      </c>
      <c r="I294" s="140"/>
      <c r="J294" s="141">
        <f>ROUND(I294*H294,2)</f>
        <v>0</v>
      </c>
      <c r="K294" s="137" t="s">
        <v>154</v>
      </c>
      <c r="L294" s="31"/>
      <c r="M294" s="142" t="s">
        <v>1</v>
      </c>
      <c r="N294" s="143" t="s">
        <v>44</v>
      </c>
      <c r="P294" s="144">
        <f>O294*H294</f>
        <v>0</v>
      </c>
      <c r="Q294" s="144">
        <v>0</v>
      </c>
      <c r="R294" s="144">
        <f>Q294*H294</f>
        <v>0</v>
      </c>
      <c r="S294" s="144">
        <v>0</v>
      </c>
      <c r="T294" s="145">
        <f>S294*H294</f>
        <v>0</v>
      </c>
      <c r="AR294" s="146" t="s">
        <v>155</v>
      </c>
      <c r="AT294" s="146" t="s">
        <v>150</v>
      </c>
      <c r="AU294" s="146" t="s">
        <v>88</v>
      </c>
      <c r="AY294" s="16" t="s">
        <v>148</v>
      </c>
      <c r="BE294" s="147">
        <f>IF(N294="základní",J294,0)</f>
        <v>0</v>
      </c>
      <c r="BF294" s="147">
        <f>IF(N294="snížená",J294,0)</f>
        <v>0</v>
      </c>
      <c r="BG294" s="147">
        <f>IF(N294="zákl. přenesená",J294,0)</f>
        <v>0</v>
      </c>
      <c r="BH294" s="147">
        <f>IF(N294="sníž. přenesená",J294,0)</f>
        <v>0</v>
      </c>
      <c r="BI294" s="147">
        <f>IF(N294="nulová",J294,0)</f>
        <v>0</v>
      </c>
      <c r="BJ294" s="16" t="s">
        <v>86</v>
      </c>
      <c r="BK294" s="147">
        <f>ROUND(I294*H294,2)</f>
        <v>0</v>
      </c>
      <c r="BL294" s="16" t="s">
        <v>155</v>
      </c>
      <c r="BM294" s="146" t="s">
        <v>348</v>
      </c>
    </row>
    <row r="295" spans="2:65" s="1" customFormat="1" ht="29.25">
      <c r="B295" s="31"/>
      <c r="D295" s="148" t="s">
        <v>157</v>
      </c>
      <c r="F295" s="149" t="s">
        <v>349</v>
      </c>
      <c r="I295" s="150"/>
      <c r="L295" s="31"/>
      <c r="M295" s="151"/>
      <c r="T295" s="55"/>
      <c r="AT295" s="16" t="s">
        <v>157</v>
      </c>
      <c r="AU295" s="16" t="s">
        <v>88</v>
      </c>
    </row>
    <row r="296" spans="2:65" s="13" customFormat="1" ht="11.25">
      <c r="B296" s="158"/>
      <c r="D296" s="148" t="s">
        <v>159</v>
      </c>
      <c r="E296" s="159" t="s">
        <v>1</v>
      </c>
      <c r="F296" s="160" t="s">
        <v>350</v>
      </c>
      <c r="H296" s="161">
        <v>89.855000000000004</v>
      </c>
      <c r="I296" s="162"/>
      <c r="L296" s="158"/>
      <c r="M296" s="163"/>
      <c r="T296" s="164"/>
      <c r="AT296" s="159" t="s">
        <v>159</v>
      </c>
      <c r="AU296" s="159" t="s">
        <v>88</v>
      </c>
      <c r="AV296" s="13" t="s">
        <v>88</v>
      </c>
      <c r="AW296" s="13" t="s">
        <v>33</v>
      </c>
      <c r="AX296" s="13" t="s">
        <v>86</v>
      </c>
      <c r="AY296" s="159" t="s">
        <v>148</v>
      </c>
    </row>
    <row r="297" spans="2:65" s="1" customFormat="1" ht="44.25" customHeight="1">
      <c r="B297" s="31"/>
      <c r="C297" s="135" t="s">
        <v>351</v>
      </c>
      <c r="D297" s="135" t="s">
        <v>150</v>
      </c>
      <c r="E297" s="136" t="s">
        <v>352</v>
      </c>
      <c r="F297" s="137" t="s">
        <v>353</v>
      </c>
      <c r="G297" s="138" t="s">
        <v>336</v>
      </c>
      <c r="H297" s="139">
        <v>3.4119999999999999</v>
      </c>
      <c r="I297" s="140"/>
      <c r="J297" s="141">
        <f>ROUND(I297*H297,2)</f>
        <v>0</v>
      </c>
      <c r="K297" s="137" t="s">
        <v>154</v>
      </c>
      <c r="L297" s="31"/>
      <c r="M297" s="142" t="s">
        <v>1</v>
      </c>
      <c r="N297" s="143" t="s">
        <v>44</v>
      </c>
      <c r="P297" s="144">
        <f>O297*H297</f>
        <v>0</v>
      </c>
      <c r="Q297" s="144">
        <v>0</v>
      </c>
      <c r="R297" s="144">
        <f>Q297*H297</f>
        <v>0</v>
      </c>
      <c r="S297" s="144">
        <v>0</v>
      </c>
      <c r="T297" s="145">
        <f>S297*H297</f>
        <v>0</v>
      </c>
      <c r="AR297" s="146" t="s">
        <v>155</v>
      </c>
      <c r="AT297" s="146" t="s">
        <v>150</v>
      </c>
      <c r="AU297" s="146" t="s">
        <v>88</v>
      </c>
      <c r="AY297" s="16" t="s">
        <v>148</v>
      </c>
      <c r="BE297" s="147">
        <f>IF(N297="základní",J297,0)</f>
        <v>0</v>
      </c>
      <c r="BF297" s="147">
        <f>IF(N297="snížená",J297,0)</f>
        <v>0</v>
      </c>
      <c r="BG297" s="147">
        <f>IF(N297="zákl. přenesená",J297,0)</f>
        <v>0</v>
      </c>
      <c r="BH297" s="147">
        <f>IF(N297="sníž. přenesená",J297,0)</f>
        <v>0</v>
      </c>
      <c r="BI297" s="147">
        <f>IF(N297="nulová",J297,0)</f>
        <v>0</v>
      </c>
      <c r="BJ297" s="16" t="s">
        <v>86</v>
      </c>
      <c r="BK297" s="147">
        <f>ROUND(I297*H297,2)</f>
        <v>0</v>
      </c>
      <c r="BL297" s="16" t="s">
        <v>155</v>
      </c>
      <c r="BM297" s="146" t="s">
        <v>354</v>
      </c>
    </row>
    <row r="298" spans="2:65" s="1" customFormat="1" ht="29.25">
      <c r="B298" s="31"/>
      <c r="D298" s="148" t="s">
        <v>157</v>
      </c>
      <c r="F298" s="149" t="s">
        <v>353</v>
      </c>
      <c r="I298" s="150"/>
      <c r="L298" s="31"/>
      <c r="M298" s="151"/>
      <c r="T298" s="55"/>
      <c r="AT298" s="16" t="s">
        <v>157</v>
      </c>
      <c r="AU298" s="16" t="s">
        <v>88</v>
      </c>
    </row>
    <row r="299" spans="2:65" s="13" customFormat="1" ht="11.25">
      <c r="B299" s="158"/>
      <c r="D299" s="148" t="s">
        <v>159</v>
      </c>
      <c r="E299" s="159" t="s">
        <v>1</v>
      </c>
      <c r="F299" s="160" t="s">
        <v>355</v>
      </c>
      <c r="H299" s="161">
        <v>3.4119999999999999</v>
      </c>
      <c r="I299" s="162"/>
      <c r="L299" s="158"/>
      <c r="M299" s="163"/>
      <c r="T299" s="164"/>
      <c r="AT299" s="159" t="s">
        <v>159</v>
      </c>
      <c r="AU299" s="159" t="s">
        <v>88</v>
      </c>
      <c r="AV299" s="13" t="s">
        <v>88</v>
      </c>
      <c r="AW299" s="13" t="s">
        <v>33</v>
      </c>
      <c r="AX299" s="13" t="s">
        <v>86</v>
      </c>
      <c r="AY299" s="159" t="s">
        <v>148</v>
      </c>
    </row>
    <row r="300" spans="2:65" s="1" customFormat="1" ht="44.25" customHeight="1">
      <c r="B300" s="31"/>
      <c r="C300" s="135" t="s">
        <v>356</v>
      </c>
      <c r="D300" s="135" t="s">
        <v>150</v>
      </c>
      <c r="E300" s="136" t="s">
        <v>357</v>
      </c>
      <c r="F300" s="137" t="s">
        <v>358</v>
      </c>
      <c r="G300" s="138" t="s">
        <v>336</v>
      </c>
      <c r="H300" s="139">
        <v>188.14</v>
      </c>
      <c r="I300" s="140"/>
      <c r="J300" s="141">
        <f>ROUND(I300*H300,2)</f>
        <v>0</v>
      </c>
      <c r="K300" s="137" t="s">
        <v>154</v>
      </c>
      <c r="L300" s="31"/>
      <c r="M300" s="142" t="s">
        <v>1</v>
      </c>
      <c r="N300" s="143" t="s">
        <v>44</v>
      </c>
      <c r="P300" s="144">
        <f>O300*H300</f>
        <v>0</v>
      </c>
      <c r="Q300" s="144">
        <v>0</v>
      </c>
      <c r="R300" s="144">
        <f>Q300*H300</f>
        <v>0</v>
      </c>
      <c r="S300" s="144">
        <v>0</v>
      </c>
      <c r="T300" s="145">
        <f>S300*H300</f>
        <v>0</v>
      </c>
      <c r="AR300" s="146" t="s">
        <v>155</v>
      </c>
      <c r="AT300" s="146" t="s">
        <v>150</v>
      </c>
      <c r="AU300" s="146" t="s">
        <v>88</v>
      </c>
      <c r="AY300" s="16" t="s">
        <v>148</v>
      </c>
      <c r="BE300" s="147">
        <f>IF(N300="základní",J300,0)</f>
        <v>0</v>
      </c>
      <c r="BF300" s="147">
        <f>IF(N300="snížená",J300,0)</f>
        <v>0</v>
      </c>
      <c r="BG300" s="147">
        <f>IF(N300="zákl. přenesená",J300,0)</f>
        <v>0</v>
      </c>
      <c r="BH300" s="147">
        <f>IF(N300="sníž. přenesená",J300,0)</f>
        <v>0</v>
      </c>
      <c r="BI300" s="147">
        <f>IF(N300="nulová",J300,0)</f>
        <v>0</v>
      </c>
      <c r="BJ300" s="16" t="s">
        <v>86</v>
      </c>
      <c r="BK300" s="147">
        <f>ROUND(I300*H300,2)</f>
        <v>0</v>
      </c>
      <c r="BL300" s="16" t="s">
        <v>155</v>
      </c>
      <c r="BM300" s="146" t="s">
        <v>359</v>
      </c>
    </row>
    <row r="301" spans="2:65" s="1" customFormat="1" ht="29.25">
      <c r="B301" s="31"/>
      <c r="D301" s="148" t="s">
        <v>157</v>
      </c>
      <c r="F301" s="149" t="s">
        <v>358</v>
      </c>
      <c r="I301" s="150"/>
      <c r="L301" s="31"/>
      <c r="M301" s="151"/>
      <c r="T301" s="55"/>
      <c r="AT301" s="16" t="s">
        <v>157</v>
      </c>
      <c r="AU301" s="16" t="s">
        <v>88</v>
      </c>
    </row>
    <row r="302" spans="2:65" s="13" customFormat="1" ht="11.25">
      <c r="B302" s="158"/>
      <c r="D302" s="148" t="s">
        <v>159</v>
      </c>
      <c r="E302" s="159" t="s">
        <v>1</v>
      </c>
      <c r="F302" s="160" t="s">
        <v>360</v>
      </c>
      <c r="H302" s="161">
        <v>188.14</v>
      </c>
      <c r="I302" s="162"/>
      <c r="L302" s="158"/>
      <c r="M302" s="163"/>
      <c r="T302" s="164"/>
      <c r="AT302" s="159" t="s">
        <v>159</v>
      </c>
      <c r="AU302" s="159" t="s">
        <v>88</v>
      </c>
      <c r="AV302" s="13" t="s">
        <v>88</v>
      </c>
      <c r="AW302" s="13" t="s">
        <v>33</v>
      </c>
      <c r="AX302" s="13" t="s">
        <v>86</v>
      </c>
      <c r="AY302" s="159" t="s">
        <v>148</v>
      </c>
    </row>
    <row r="303" spans="2:65" s="11" customFormat="1" ht="22.9" customHeight="1">
      <c r="B303" s="123"/>
      <c r="D303" s="124" t="s">
        <v>78</v>
      </c>
      <c r="E303" s="133" t="s">
        <v>361</v>
      </c>
      <c r="F303" s="133" t="s">
        <v>362</v>
      </c>
      <c r="I303" s="126"/>
      <c r="J303" s="134">
        <f>BK303</f>
        <v>0</v>
      </c>
      <c r="L303" s="123"/>
      <c r="M303" s="128"/>
      <c r="P303" s="129">
        <f>SUM(P304:P305)</f>
        <v>0</v>
      </c>
      <c r="R303" s="129">
        <f>SUM(R304:R305)</f>
        <v>0</v>
      </c>
      <c r="T303" s="130">
        <f>SUM(T304:T305)</f>
        <v>0</v>
      </c>
      <c r="AR303" s="124" t="s">
        <v>86</v>
      </c>
      <c r="AT303" s="131" t="s">
        <v>78</v>
      </c>
      <c r="AU303" s="131" t="s">
        <v>86</v>
      </c>
      <c r="AY303" s="124" t="s">
        <v>148</v>
      </c>
      <c r="BK303" s="132">
        <f>SUM(BK304:BK305)</f>
        <v>0</v>
      </c>
    </row>
    <row r="304" spans="2:65" s="1" customFormat="1" ht="33" customHeight="1">
      <c r="B304" s="31"/>
      <c r="C304" s="135" t="s">
        <v>363</v>
      </c>
      <c r="D304" s="135" t="s">
        <v>150</v>
      </c>
      <c r="E304" s="136" t="s">
        <v>364</v>
      </c>
      <c r="F304" s="137" t="s">
        <v>365</v>
      </c>
      <c r="G304" s="138" t="s">
        <v>336</v>
      </c>
      <c r="H304" s="139">
        <v>135.905</v>
      </c>
      <c r="I304" s="140"/>
      <c r="J304" s="141">
        <f>ROUND(I304*H304,2)</f>
        <v>0</v>
      </c>
      <c r="K304" s="137" t="s">
        <v>154</v>
      </c>
      <c r="L304" s="31"/>
      <c r="M304" s="142" t="s">
        <v>1</v>
      </c>
      <c r="N304" s="143" t="s">
        <v>44</v>
      </c>
      <c r="P304" s="144">
        <f>O304*H304</f>
        <v>0</v>
      </c>
      <c r="Q304" s="144">
        <v>0</v>
      </c>
      <c r="R304" s="144">
        <f>Q304*H304</f>
        <v>0</v>
      </c>
      <c r="S304" s="144">
        <v>0</v>
      </c>
      <c r="T304" s="145">
        <f>S304*H304</f>
        <v>0</v>
      </c>
      <c r="AR304" s="146" t="s">
        <v>155</v>
      </c>
      <c r="AT304" s="146" t="s">
        <v>150</v>
      </c>
      <c r="AU304" s="146" t="s">
        <v>88</v>
      </c>
      <c r="AY304" s="16" t="s">
        <v>148</v>
      </c>
      <c r="BE304" s="147">
        <f>IF(N304="základní",J304,0)</f>
        <v>0</v>
      </c>
      <c r="BF304" s="147">
        <f>IF(N304="snížená",J304,0)</f>
        <v>0</v>
      </c>
      <c r="BG304" s="147">
        <f>IF(N304="zákl. přenesená",J304,0)</f>
        <v>0</v>
      </c>
      <c r="BH304" s="147">
        <f>IF(N304="sníž. přenesená",J304,0)</f>
        <v>0</v>
      </c>
      <c r="BI304" s="147">
        <f>IF(N304="nulová",J304,0)</f>
        <v>0</v>
      </c>
      <c r="BJ304" s="16" t="s">
        <v>86</v>
      </c>
      <c r="BK304" s="147">
        <f>ROUND(I304*H304,2)</f>
        <v>0</v>
      </c>
      <c r="BL304" s="16" t="s">
        <v>155</v>
      </c>
      <c r="BM304" s="146" t="s">
        <v>366</v>
      </c>
    </row>
    <row r="305" spans="2:65" s="1" customFormat="1" ht="29.25">
      <c r="B305" s="31"/>
      <c r="D305" s="148" t="s">
        <v>157</v>
      </c>
      <c r="F305" s="149" t="s">
        <v>367</v>
      </c>
      <c r="I305" s="150"/>
      <c r="L305" s="31"/>
      <c r="M305" s="151"/>
      <c r="T305" s="55"/>
      <c r="AT305" s="16" t="s">
        <v>157</v>
      </c>
      <c r="AU305" s="16" t="s">
        <v>88</v>
      </c>
    </row>
    <row r="306" spans="2:65" s="11" customFormat="1" ht="25.9" customHeight="1">
      <c r="B306" s="123"/>
      <c r="D306" s="124" t="s">
        <v>78</v>
      </c>
      <c r="E306" s="125" t="s">
        <v>368</v>
      </c>
      <c r="F306" s="125" t="s">
        <v>369</v>
      </c>
      <c r="I306" s="126"/>
      <c r="J306" s="127">
        <f>BK306</f>
        <v>0</v>
      </c>
      <c r="L306" s="123"/>
      <c r="M306" s="128"/>
      <c r="P306" s="129">
        <f>P307+P315+P323</f>
        <v>0</v>
      </c>
      <c r="R306" s="129">
        <f>R307+R315+R323</f>
        <v>0</v>
      </c>
      <c r="T306" s="130">
        <f>T307+T315+T323</f>
        <v>0</v>
      </c>
      <c r="AR306" s="124" t="s">
        <v>181</v>
      </c>
      <c r="AT306" s="131" t="s">
        <v>78</v>
      </c>
      <c r="AU306" s="131" t="s">
        <v>79</v>
      </c>
      <c r="AY306" s="124" t="s">
        <v>148</v>
      </c>
      <c r="BK306" s="132">
        <f>BK307+BK315+BK323</f>
        <v>0</v>
      </c>
    </row>
    <row r="307" spans="2:65" s="11" customFormat="1" ht="22.9" customHeight="1">
      <c r="B307" s="123"/>
      <c r="D307" s="124" t="s">
        <v>78</v>
      </c>
      <c r="E307" s="133" t="s">
        <v>370</v>
      </c>
      <c r="F307" s="133" t="s">
        <v>371</v>
      </c>
      <c r="I307" s="126"/>
      <c r="J307" s="134">
        <f>BK307</f>
        <v>0</v>
      </c>
      <c r="L307" s="123"/>
      <c r="M307" s="128"/>
      <c r="P307" s="129">
        <f>SUM(P308:P314)</f>
        <v>0</v>
      </c>
      <c r="R307" s="129">
        <f>SUM(R308:R314)</f>
        <v>0</v>
      </c>
      <c r="T307" s="130">
        <f>SUM(T308:T314)</f>
        <v>0</v>
      </c>
      <c r="AR307" s="124" t="s">
        <v>181</v>
      </c>
      <c r="AT307" s="131" t="s">
        <v>78</v>
      </c>
      <c r="AU307" s="131" t="s">
        <v>86</v>
      </c>
      <c r="AY307" s="124" t="s">
        <v>148</v>
      </c>
      <c r="BK307" s="132">
        <f>SUM(BK308:BK314)</f>
        <v>0</v>
      </c>
    </row>
    <row r="308" spans="2:65" s="1" customFormat="1" ht="16.5" customHeight="1">
      <c r="B308" s="31"/>
      <c r="C308" s="135" t="s">
        <v>372</v>
      </c>
      <c r="D308" s="135" t="s">
        <v>150</v>
      </c>
      <c r="E308" s="136" t="s">
        <v>373</v>
      </c>
      <c r="F308" s="137" t="s">
        <v>374</v>
      </c>
      <c r="G308" s="138" t="s">
        <v>375</v>
      </c>
      <c r="H308" s="139">
        <v>1</v>
      </c>
      <c r="I308" s="140"/>
      <c r="J308" s="141">
        <f>ROUND(I308*H308,2)</f>
        <v>0</v>
      </c>
      <c r="K308" s="137" t="s">
        <v>154</v>
      </c>
      <c r="L308" s="31"/>
      <c r="M308" s="142" t="s">
        <v>1</v>
      </c>
      <c r="N308" s="143" t="s">
        <v>44</v>
      </c>
      <c r="P308" s="144">
        <f>O308*H308</f>
        <v>0</v>
      </c>
      <c r="Q308" s="144">
        <v>0</v>
      </c>
      <c r="R308" s="144">
        <f>Q308*H308</f>
        <v>0</v>
      </c>
      <c r="S308" s="144">
        <v>0</v>
      </c>
      <c r="T308" s="145">
        <f>S308*H308</f>
        <v>0</v>
      </c>
      <c r="AR308" s="146" t="s">
        <v>376</v>
      </c>
      <c r="AT308" s="146" t="s">
        <v>150</v>
      </c>
      <c r="AU308" s="146" t="s">
        <v>88</v>
      </c>
      <c r="AY308" s="16" t="s">
        <v>148</v>
      </c>
      <c r="BE308" s="147">
        <f>IF(N308="základní",J308,0)</f>
        <v>0</v>
      </c>
      <c r="BF308" s="147">
        <f>IF(N308="snížená",J308,0)</f>
        <v>0</v>
      </c>
      <c r="BG308" s="147">
        <f>IF(N308="zákl. přenesená",J308,0)</f>
        <v>0</v>
      </c>
      <c r="BH308" s="147">
        <f>IF(N308="sníž. přenesená",J308,0)</f>
        <v>0</v>
      </c>
      <c r="BI308" s="147">
        <f>IF(N308="nulová",J308,0)</f>
        <v>0</v>
      </c>
      <c r="BJ308" s="16" t="s">
        <v>86</v>
      </c>
      <c r="BK308" s="147">
        <f>ROUND(I308*H308,2)</f>
        <v>0</v>
      </c>
      <c r="BL308" s="16" t="s">
        <v>376</v>
      </c>
      <c r="BM308" s="146" t="s">
        <v>377</v>
      </c>
    </row>
    <row r="309" spans="2:65" s="1" customFormat="1" ht="11.25">
      <c r="B309" s="31"/>
      <c r="D309" s="148" t="s">
        <v>157</v>
      </c>
      <c r="F309" s="149" t="s">
        <v>374</v>
      </c>
      <c r="I309" s="150"/>
      <c r="L309" s="31"/>
      <c r="M309" s="151"/>
      <c r="T309" s="55"/>
      <c r="AT309" s="16" t="s">
        <v>157</v>
      </c>
      <c r="AU309" s="16" t="s">
        <v>88</v>
      </c>
    </row>
    <row r="310" spans="2:65" s="13" customFormat="1" ht="11.25">
      <c r="B310" s="158"/>
      <c r="D310" s="148" t="s">
        <v>159</v>
      </c>
      <c r="E310" s="159" t="s">
        <v>1</v>
      </c>
      <c r="F310" s="160" t="s">
        <v>86</v>
      </c>
      <c r="H310" s="161">
        <v>1</v>
      </c>
      <c r="I310" s="162"/>
      <c r="L310" s="158"/>
      <c r="M310" s="163"/>
      <c r="T310" s="164"/>
      <c r="AT310" s="159" t="s">
        <v>159</v>
      </c>
      <c r="AU310" s="159" t="s">
        <v>88</v>
      </c>
      <c r="AV310" s="13" t="s">
        <v>88</v>
      </c>
      <c r="AW310" s="13" t="s">
        <v>33</v>
      </c>
      <c r="AX310" s="13" t="s">
        <v>86</v>
      </c>
      <c r="AY310" s="159" t="s">
        <v>148</v>
      </c>
    </row>
    <row r="311" spans="2:65" s="1" customFormat="1" ht="16.5" customHeight="1">
      <c r="B311" s="31"/>
      <c r="C311" s="135" t="s">
        <v>378</v>
      </c>
      <c r="D311" s="135" t="s">
        <v>150</v>
      </c>
      <c r="E311" s="136" t="s">
        <v>379</v>
      </c>
      <c r="F311" s="137" t="s">
        <v>380</v>
      </c>
      <c r="G311" s="138" t="s">
        <v>375</v>
      </c>
      <c r="H311" s="139">
        <v>1</v>
      </c>
      <c r="I311" s="140"/>
      <c r="J311" s="141">
        <f>ROUND(I311*H311,2)</f>
        <v>0</v>
      </c>
      <c r="K311" s="137" t="s">
        <v>154</v>
      </c>
      <c r="L311" s="31"/>
      <c r="M311" s="142" t="s">
        <v>1</v>
      </c>
      <c r="N311" s="143" t="s">
        <v>44</v>
      </c>
      <c r="P311" s="144">
        <f>O311*H311</f>
        <v>0</v>
      </c>
      <c r="Q311" s="144">
        <v>0</v>
      </c>
      <c r="R311" s="144">
        <f>Q311*H311</f>
        <v>0</v>
      </c>
      <c r="S311" s="144">
        <v>0</v>
      </c>
      <c r="T311" s="145">
        <f>S311*H311</f>
        <v>0</v>
      </c>
      <c r="AR311" s="146" t="s">
        <v>376</v>
      </c>
      <c r="AT311" s="146" t="s">
        <v>150</v>
      </c>
      <c r="AU311" s="146" t="s">
        <v>88</v>
      </c>
      <c r="AY311" s="16" t="s">
        <v>148</v>
      </c>
      <c r="BE311" s="147">
        <f>IF(N311="základní",J311,0)</f>
        <v>0</v>
      </c>
      <c r="BF311" s="147">
        <f>IF(N311="snížená",J311,0)</f>
        <v>0</v>
      </c>
      <c r="BG311" s="147">
        <f>IF(N311="zákl. přenesená",J311,0)</f>
        <v>0</v>
      </c>
      <c r="BH311" s="147">
        <f>IF(N311="sníž. přenesená",J311,0)</f>
        <v>0</v>
      </c>
      <c r="BI311" s="147">
        <f>IF(N311="nulová",J311,0)</f>
        <v>0</v>
      </c>
      <c r="BJ311" s="16" t="s">
        <v>86</v>
      </c>
      <c r="BK311" s="147">
        <f>ROUND(I311*H311,2)</f>
        <v>0</v>
      </c>
      <c r="BL311" s="16" t="s">
        <v>376</v>
      </c>
      <c r="BM311" s="146" t="s">
        <v>381</v>
      </c>
    </row>
    <row r="312" spans="2:65" s="1" customFormat="1" ht="11.25">
      <c r="B312" s="31"/>
      <c r="D312" s="148" t="s">
        <v>157</v>
      </c>
      <c r="F312" s="149" t="s">
        <v>380</v>
      </c>
      <c r="I312" s="150"/>
      <c r="L312" s="31"/>
      <c r="M312" s="151"/>
      <c r="T312" s="55"/>
      <c r="AT312" s="16" t="s">
        <v>157</v>
      </c>
      <c r="AU312" s="16" t="s">
        <v>88</v>
      </c>
    </row>
    <row r="313" spans="2:65" s="12" customFormat="1" ht="11.25">
      <c r="B313" s="152"/>
      <c r="D313" s="148" t="s">
        <v>159</v>
      </c>
      <c r="E313" s="153" t="s">
        <v>1</v>
      </c>
      <c r="F313" s="154" t="s">
        <v>382</v>
      </c>
      <c r="H313" s="153" t="s">
        <v>1</v>
      </c>
      <c r="I313" s="155"/>
      <c r="L313" s="152"/>
      <c r="M313" s="156"/>
      <c r="T313" s="157"/>
      <c r="AT313" s="153" t="s">
        <v>159</v>
      </c>
      <c r="AU313" s="153" t="s">
        <v>88</v>
      </c>
      <c r="AV313" s="12" t="s">
        <v>86</v>
      </c>
      <c r="AW313" s="12" t="s">
        <v>33</v>
      </c>
      <c r="AX313" s="12" t="s">
        <v>79</v>
      </c>
      <c r="AY313" s="153" t="s">
        <v>148</v>
      </c>
    </row>
    <row r="314" spans="2:65" s="13" customFormat="1" ht="11.25">
      <c r="B314" s="158"/>
      <c r="D314" s="148" t="s">
        <v>159</v>
      </c>
      <c r="E314" s="159" t="s">
        <v>1</v>
      </c>
      <c r="F314" s="160" t="s">
        <v>86</v>
      </c>
      <c r="H314" s="161">
        <v>1</v>
      </c>
      <c r="I314" s="162"/>
      <c r="L314" s="158"/>
      <c r="M314" s="163"/>
      <c r="T314" s="164"/>
      <c r="AT314" s="159" t="s">
        <v>159</v>
      </c>
      <c r="AU314" s="159" t="s">
        <v>88</v>
      </c>
      <c r="AV314" s="13" t="s">
        <v>88</v>
      </c>
      <c r="AW314" s="13" t="s">
        <v>33</v>
      </c>
      <c r="AX314" s="13" t="s">
        <v>86</v>
      </c>
      <c r="AY314" s="159" t="s">
        <v>148</v>
      </c>
    </row>
    <row r="315" spans="2:65" s="11" customFormat="1" ht="22.9" customHeight="1">
      <c r="B315" s="123"/>
      <c r="D315" s="124" t="s">
        <v>78</v>
      </c>
      <c r="E315" s="133" t="s">
        <v>383</v>
      </c>
      <c r="F315" s="133" t="s">
        <v>384</v>
      </c>
      <c r="I315" s="126"/>
      <c r="J315" s="134">
        <f>BK315</f>
        <v>0</v>
      </c>
      <c r="L315" s="123"/>
      <c r="M315" s="128"/>
      <c r="P315" s="129">
        <f>SUM(P316:P322)</f>
        <v>0</v>
      </c>
      <c r="R315" s="129">
        <f>SUM(R316:R322)</f>
        <v>0</v>
      </c>
      <c r="T315" s="130">
        <f>SUM(T316:T322)</f>
        <v>0</v>
      </c>
      <c r="AR315" s="124" t="s">
        <v>181</v>
      </c>
      <c r="AT315" s="131" t="s">
        <v>78</v>
      </c>
      <c r="AU315" s="131" t="s">
        <v>86</v>
      </c>
      <c r="AY315" s="124" t="s">
        <v>148</v>
      </c>
      <c r="BK315" s="132">
        <f>SUM(BK316:BK322)</f>
        <v>0</v>
      </c>
    </row>
    <row r="316" spans="2:65" s="1" customFormat="1" ht="16.5" customHeight="1">
      <c r="B316" s="31"/>
      <c r="C316" s="135" t="s">
        <v>385</v>
      </c>
      <c r="D316" s="135" t="s">
        <v>150</v>
      </c>
      <c r="E316" s="136" t="s">
        <v>386</v>
      </c>
      <c r="F316" s="137" t="s">
        <v>384</v>
      </c>
      <c r="G316" s="138" t="s">
        <v>375</v>
      </c>
      <c r="H316" s="139">
        <v>1</v>
      </c>
      <c r="I316" s="140"/>
      <c r="J316" s="141">
        <f>ROUND(I316*H316,2)</f>
        <v>0</v>
      </c>
      <c r="K316" s="137" t="s">
        <v>154</v>
      </c>
      <c r="L316" s="31"/>
      <c r="M316" s="142" t="s">
        <v>1</v>
      </c>
      <c r="N316" s="143" t="s">
        <v>44</v>
      </c>
      <c r="P316" s="144">
        <f>O316*H316</f>
        <v>0</v>
      </c>
      <c r="Q316" s="144">
        <v>0</v>
      </c>
      <c r="R316" s="144">
        <f>Q316*H316</f>
        <v>0</v>
      </c>
      <c r="S316" s="144">
        <v>0</v>
      </c>
      <c r="T316" s="145">
        <f>S316*H316</f>
        <v>0</v>
      </c>
      <c r="AR316" s="146" t="s">
        <v>376</v>
      </c>
      <c r="AT316" s="146" t="s">
        <v>150</v>
      </c>
      <c r="AU316" s="146" t="s">
        <v>88</v>
      </c>
      <c r="AY316" s="16" t="s">
        <v>148</v>
      </c>
      <c r="BE316" s="147">
        <f>IF(N316="základní",J316,0)</f>
        <v>0</v>
      </c>
      <c r="BF316" s="147">
        <f>IF(N316="snížená",J316,0)</f>
        <v>0</v>
      </c>
      <c r="BG316" s="147">
        <f>IF(N316="zákl. přenesená",J316,0)</f>
        <v>0</v>
      </c>
      <c r="BH316" s="147">
        <f>IF(N316="sníž. přenesená",J316,0)</f>
        <v>0</v>
      </c>
      <c r="BI316" s="147">
        <f>IF(N316="nulová",J316,0)</f>
        <v>0</v>
      </c>
      <c r="BJ316" s="16" t="s">
        <v>86</v>
      </c>
      <c r="BK316" s="147">
        <f>ROUND(I316*H316,2)</f>
        <v>0</v>
      </c>
      <c r="BL316" s="16" t="s">
        <v>376</v>
      </c>
      <c r="BM316" s="146" t="s">
        <v>387</v>
      </c>
    </row>
    <row r="317" spans="2:65" s="1" customFormat="1" ht="11.25">
      <c r="B317" s="31"/>
      <c r="D317" s="148" t="s">
        <v>157</v>
      </c>
      <c r="F317" s="149" t="s">
        <v>384</v>
      </c>
      <c r="I317" s="150"/>
      <c r="L317" s="31"/>
      <c r="M317" s="151"/>
      <c r="T317" s="55"/>
      <c r="AT317" s="16" t="s">
        <v>157</v>
      </c>
      <c r="AU317" s="16" t="s">
        <v>88</v>
      </c>
    </row>
    <row r="318" spans="2:65" s="13" customFormat="1" ht="11.25">
      <c r="B318" s="158"/>
      <c r="D318" s="148" t="s">
        <v>159</v>
      </c>
      <c r="E318" s="159" t="s">
        <v>1</v>
      </c>
      <c r="F318" s="160" t="s">
        <v>86</v>
      </c>
      <c r="H318" s="161">
        <v>1</v>
      </c>
      <c r="I318" s="162"/>
      <c r="L318" s="158"/>
      <c r="M318" s="163"/>
      <c r="T318" s="164"/>
      <c r="AT318" s="159" t="s">
        <v>159</v>
      </c>
      <c r="AU318" s="159" t="s">
        <v>88</v>
      </c>
      <c r="AV318" s="13" t="s">
        <v>88</v>
      </c>
      <c r="AW318" s="13" t="s">
        <v>33</v>
      </c>
      <c r="AX318" s="13" t="s">
        <v>86</v>
      </c>
      <c r="AY318" s="159" t="s">
        <v>148</v>
      </c>
    </row>
    <row r="319" spans="2:65" s="1" customFormat="1" ht="16.5" customHeight="1">
      <c r="B319" s="31"/>
      <c r="C319" s="135" t="s">
        <v>388</v>
      </c>
      <c r="D319" s="135" t="s">
        <v>150</v>
      </c>
      <c r="E319" s="136" t="s">
        <v>389</v>
      </c>
      <c r="F319" s="137" t="s">
        <v>390</v>
      </c>
      <c r="G319" s="138" t="s">
        <v>375</v>
      </c>
      <c r="H319" s="139">
        <v>1</v>
      </c>
      <c r="I319" s="140"/>
      <c r="J319" s="141">
        <f>ROUND(I319*H319,2)</f>
        <v>0</v>
      </c>
      <c r="K319" s="137" t="s">
        <v>154</v>
      </c>
      <c r="L319" s="31"/>
      <c r="M319" s="142" t="s">
        <v>1</v>
      </c>
      <c r="N319" s="143" t="s">
        <v>44</v>
      </c>
      <c r="P319" s="144">
        <f>O319*H319</f>
        <v>0</v>
      </c>
      <c r="Q319" s="144">
        <v>0</v>
      </c>
      <c r="R319" s="144">
        <f>Q319*H319</f>
        <v>0</v>
      </c>
      <c r="S319" s="144">
        <v>0</v>
      </c>
      <c r="T319" s="145">
        <f>S319*H319</f>
        <v>0</v>
      </c>
      <c r="AR319" s="146" t="s">
        <v>376</v>
      </c>
      <c r="AT319" s="146" t="s">
        <v>150</v>
      </c>
      <c r="AU319" s="146" t="s">
        <v>88</v>
      </c>
      <c r="AY319" s="16" t="s">
        <v>148</v>
      </c>
      <c r="BE319" s="147">
        <f>IF(N319="základní",J319,0)</f>
        <v>0</v>
      </c>
      <c r="BF319" s="147">
        <f>IF(N319="snížená",J319,0)</f>
        <v>0</v>
      </c>
      <c r="BG319" s="147">
        <f>IF(N319="zákl. přenesená",J319,0)</f>
        <v>0</v>
      </c>
      <c r="BH319" s="147">
        <f>IF(N319="sníž. přenesená",J319,0)</f>
        <v>0</v>
      </c>
      <c r="BI319" s="147">
        <f>IF(N319="nulová",J319,0)</f>
        <v>0</v>
      </c>
      <c r="BJ319" s="16" t="s">
        <v>86</v>
      </c>
      <c r="BK319" s="147">
        <f>ROUND(I319*H319,2)</f>
        <v>0</v>
      </c>
      <c r="BL319" s="16" t="s">
        <v>376</v>
      </c>
      <c r="BM319" s="146" t="s">
        <v>391</v>
      </c>
    </row>
    <row r="320" spans="2:65" s="1" customFormat="1" ht="11.25">
      <c r="B320" s="31"/>
      <c r="D320" s="148" t="s">
        <v>157</v>
      </c>
      <c r="F320" s="149" t="s">
        <v>390</v>
      </c>
      <c r="I320" s="150"/>
      <c r="L320" s="31"/>
      <c r="M320" s="151"/>
      <c r="T320" s="55"/>
      <c r="AT320" s="16" t="s">
        <v>157</v>
      </c>
      <c r="AU320" s="16" t="s">
        <v>88</v>
      </c>
    </row>
    <row r="321" spans="2:65" s="12" customFormat="1" ht="11.25">
      <c r="B321" s="152"/>
      <c r="D321" s="148" t="s">
        <v>159</v>
      </c>
      <c r="E321" s="153" t="s">
        <v>1</v>
      </c>
      <c r="F321" s="154" t="s">
        <v>382</v>
      </c>
      <c r="H321" s="153" t="s">
        <v>1</v>
      </c>
      <c r="I321" s="155"/>
      <c r="L321" s="152"/>
      <c r="M321" s="156"/>
      <c r="T321" s="157"/>
      <c r="AT321" s="153" t="s">
        <v>159</v>
      </c>
      <c r="AU321" s="153" t="s">
        <v>88</v>
      </c>
      <c r="AV321" s="12" t="s">
        <v>86</v>
      </c>
      <c r="AW321" s="12" t="s">
        <v>33</v>
      </c>
      <c r="AX321" s="12" t="s">
        <v>79</v>
      </c>
      <c r="AY321" s="153" t="s">
        <v>148</v>
      </c>
    </row>
    <row r="322" spans="2:65" s="13" customFormat="1" ht="11.25">
      <c r="B322" s="158"/>
      <c r="D322" s="148" t="s">
        <v>159</v>
      </c>
      <c r="E322" s="159" t="s">
        <v>1</v>
      </c>
      <c r="F322" s="160" t="s">
        <v>86</v>
      </c>
      <c r="H322" s="161">
        <v>1</v>
      </c>
      <c r="I322" s="162"/>
      <c r="L322" s="158"/>
      <c r="M322" s="163"/>
      <c r="T322" s="164"/>
      <c r="AT322" s="159" t="s">
        <v>159</v>
      </c>
      <c r="AU322" s="159" t="s">
        <v>88</v>
      </c>
      <c r="AV322" s="13" t="s">
        <v>88</v>
      </c>
      <c r="AW322" s="13" t="s">
        <v>33</v>
      </c>
      <c r="AX322" s="13" t="s">
        <v>86</v>
      </c>
      <c r="AY322" s="159" t="s">
        <v>148</v>
      </c>
    </row>
    <row r="323" spans="2:65" s="11" customFormat="1" ht="22.9" customHeight="1">
      <c r="B323" s="123"/>
      <c r="D323" s="124" t="s">
        <v>78</v>
      </c>
      <c r="E323" s="133" t="s">
        <v>392</v>
      </c>
      <c r="F323" s="133" t="s">
        <v>393</v>
      </c>
      <c r="I323" s="126"/>
      <c r="J323" s="134">
        <f>BK323</f>
        <v>0</v>
      </c>
      <c r="L323" s="123"/>
      <c r="M323" s="128"/>
      <c r="P323" s="129">
        <f>SUM(P324:P327)</f>
        <v>0</v>
      </c>
      <c r="R323" s="129">
        <f>SUM(R324:R327)</f>
        <v>0</v>
      </c>
      <c r="T323" s="130">
        <f>SUM(T324:T327)</f>
        <v>0</v>
      </c>
      <c r="AR323" s="124" t="s">
        <v>181</v>
      </c>
      <c r="AT323" s="131" t="s">
        <v>78</v>
      </c>
      <c r="AU323" s="131" t="s">
        <v>86</v>
      </c>
      <c r="AY323" s="124" t="s">
        <v>148</v>
      </c>
      <c r="BK323" s="132">
        <f>SUM(BK324:BK327)</f>
        <v>0</v>
      </c>
    </row>
    <row r="324" spans="2:65" s="1" customFormat="1" ht="16.5" customHeight="1">
      <c r="B324" s="31"/>
      <c r="C324" s="135" t="s">
        <v>394</v>
      </c>
      <c r="D324" s="135" t="s">
        <v>150</v>
      </c>
      <c r="E324" s="136" t="s">
        <v>395</v>
      </c>
      <c r="F324" s="137" t="s">
        <v>396</v>
      </c>
      <c r="G324" s="138" t="s">
        <v>375</v>
      </c>
      <c r="H324" s="139">
        <v>1</v>
      </c>
      <c r="I324" s="140"/>
      <c r="J324" s="141">
        <f>ROUND(I324*H324,2)</f>
        <v>0</v>
      </c>
      <c r="K324" s="137" t="s">
        <v>154</v>
      </c>
      <c r="L324" s="31"/>
      <c r="M324" s="142" t="s">
        <v>1</v>
      </c>
      <c r="N324" s="143" t="s">
        <v>44</v>
      </c>
      <c r="P324" s="144">
        <f>O324*H324</f>
        <v>0</v>
      </c>
      <c r="Q324" s="144">
        <v>0</v>
      </c>
      <c r="R324" s="144">
        <f>Q324*H324</f>
        <v>0</v>
      </c>
      <c r="S324" s="144">
        <v>0</v>
      </c>
      <c r="T324" s="145">
        <f>S324*H324</f>
        <v>0</v>
      </c>
      <c r="AR324" s="146" t="s">
        <v>376</v>
      </c>
      <c r="AT324" s="146" t="s">
        <v>150</v>
      </c>
      <c r="AU324" s="146" t="s">
        <v>88</v>
      </c>
      <c r="AY324" s="16" t="s">
        <v>148</v>
      </c>
      <c r="BE324" s="147">
        <f>IF(N324="základní",J324,0)</f>
        <v>0</v>
      </c>
      <c r="BF324" s="147">
        <f>IF(N324="snížená",J324,0)</f>
        <v>0</v>
      </c>
      <c r="BG324" s="147">
        <f>IF(N324="zákl. přenesená",J324,0)</f>
        <v>0</v>
      </c>
      <c r="BH324" s="147">
        <f>IF(N324="sníž. přenesená",J324,0)</f>
        <v>0</v>
      </c>
      <c r="BI324" s="147">
        <f>IF(N324="nulová",J324,0)</f>
        <v>0</v>
      </c>
      <c r="BJ324" s="16" t="s">
        <v>86</v>
      </c>
      <c r="BK324" s="147">
        <f>ROUND(I324*H324,2)</f>
        <v>0</v>
      </c>
      <c r="BL324" s="16" t="s">
        <v>376</v>
      </c>
      <c r="BM324" s="146" t="s">
        <v>397</v>
      </c>
    </row>
    <row r="325" spans="2:65" s="1" customFormat="1" ht="11.25">
      <c r="B325" s="31"/>
      <c r="D325" s="148" t="s">
        <v>157</v>
      </c>
      <c r="F325" s="149" t="s">
        <v>396</v>
      </c>
      <c r="I325" s="150"/>
      <c r="L325" s="31"/>
      <c r="M325" s="151"/>
      <c r="T325" s="55"/>
      <c r="AT325" s="16" t="s">
        <v>157</v>
      </c>
      <c r="AU325" s="16" t="s">
        <v>88</v>
      </c>
    </row>
    <row r="326" spans="2:65" s="12" customFormat="1" ht="11.25">
      <c r="B326" s="152"/>
      <c r="D326" s="148" t="s">
        <v>159</v>
      </c>
      <c r="E326" s="153" t="s">
        <v>1</v>
      </c>
      <c r="F326" s="154" t="s">
        <v>398</v>
      </c>
      <c r="H326" s="153" t="s">
        <v>1</v>
      </c>
      <c r="I326" s="155"/>
      <c r="L326" s="152"/>
      <c r="M326" s="156"/>
      <c r="T326" s="157"/>
      <c r="AT326" s="153" t="s">
        <v>159</v>
      </c>
      <c r="AU326" s="153" t="s">
        <v>88</v>
      </c>
      <c r="AV326" s="12" t="s">
        <v>86</v>
      </c>
      <c r="AW326" s="12" t="s">
        <v>33</v>
      </c>
      <c r="AX326" s="12" t="s">
        <v>79</v>
      </c>
      <c r="AY326" s="153" t="s">
        <v>148</v>
      </c>
    </row>
    <row r="327" spans="2:65" s="13" customFormat="1" ht="11.25">
      <c r="B327" s="158"/>
      <c r="D327" s="148" t="s">
        <v>159</v>
      </c>
      <c r="E327" s="159" t="s">
        <v>1</v>
      </c>
      <c r="F327" s="160" t="s">
        <v>86</v>
      </c>
      <c r="H327" s="161">
        <v>1</v>
      </c>
      <c r="I327" s="162"/>
      <c r="L327" s="158"/>
      <c r="M327" s="182"/>
      <c r="N327" s="183"/>
      <c r="O327" s="183"/>
      <c r="P327" s="183"/>
      <c r="Q327" s="183"/>
      <c r="R327" s="183"/>
      <c r="S327" s="183"/>
      <c r="T327" s="184"/>
      <c r="AT327" s="159" t="s">
        <v>159</v>
      </c>
      <c r="AU327" s="159" t="s">
        <v>88</v>
      </c>
      <c r="AV327" s="13" t="s">
        <v>88</v>
      </c>
      <c r="AW327" s="13" t="s">
        <v>33</v>
      </c>
      <c r="AX327" s="13" t="s">
        <v>86</v>
      </c>
      <c r="AY327" s="159" t="s">
        <v>148</v>
      </c>
    </row>
    <row r="328" spans="2:65" s="1" customFormat="1" ht="6.95" customHeight="1">
      <c r="B328" s="43"/>
      <c r="C328" s="44"/>
      <c r="D328" s="44"/>
      <c r="E328" s="44"/>
      <c r="F328" s="44"/>
      <c r="G328" s="44"/>
      <c r="H328" s="44"/>
      <c r="I328" s="44"/>
      <c r="J328" s="44"/>
      <c r="K328" s="44"/>
      <c r="L328" s="31"/>
    </row>
  </sheetData>
  <sheetProtection algorithmName="SHA-512" hashValue="Lngx2ANcGb7m7d7C5xgS0YZ3SZmuZ0MrJH4lbGnBD3ZvIUSnbqs85HkGtnBnycC290aOU4WXZEQjPxWDOTDV7w==" saltValue="r63eE/Z0N5tlD1Kx8o0jSTFKyA8U5V/6bA3Hau1I9Zl4E01nhEfZ3gmmaW90/FB5pNHal2gKXJ4ujCSv3YOTUw==" spinCount="100000" sheet="1" objects="1" scenarios="1" formatColumns="0" formatRows="0" autoFilter="0"/>
  <autoFilter ref="C130:K327" xr:uid="{00000000-0009-0000-0000-000001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7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6" t="s">
        <v>96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88</v>
      </c>
    </row>
    <row r="4" spans="2:46" ht="24.95" customHeight="1">
      <c r="B4" s="19"/>
      <c r="D4" s="20" t="s">
        <v>112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7" t="str">
        <f>'Rekapitulace stavby'!K6</f>
        <v>25052_ŠKOLNÍ, VODNÍ, JANDEČKOVA</v>
      </c>
      <c r="F7" s="228"/>
      <c r="G7" s="228"/>
      <c r="H7" s="228"/>
      <c r="L7" s="19"/>
    </row>
    <row r="8" spans="2:46" ht="12" customHeight="1">
      <c r="B8" s="19"/>
      <c r="D8" s="26" t="s">
        <v>113</v>
      </c>
      <c r="L8" s="19"/>
    </row>
    <row r="9" spans="2:46" s="1" customFormat="1" ht="16.5" customHeight="1">
      <c r="B9" s="31"/>
      <c r="E9" s="227" t="s">
        <v>114</v>
      </c>
      <c r="F9" s="229"/>
      <c r="G9" s="229"/>
      <c r="H9" s="229"/>
      <c r="L9" s="31"/>
    </row>
    <row r="10" spans="2:46" s="1" customFormat="1" ht="12" customHeight="1">
      <c r="B10" s="31"/>
      <c r="D10" s="26" t="s">
        <v>115</v>
      </c>
      <c r="L10" s="31"/>
    </row>
    <row r="11" spans="2:46" s="1" customFormat="1" ht="16.5" customHeight="1">
      <c r="B11" s="31"/>
      <c r="E11" s="185" t="s">
        <v>399</v>
      </c>
      <c r="F11" s="229"/>
      <c r="G11" s="229"/>
      <c r="H11" s="229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27. 3. 2026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26</v>
      </c>
      <c r="L16" s="31"/>
    </row>
    <row r="17" spans="2:12" s="1" customFormat="1" ht="18" customHeight="1">
      <c r="B17" s="31"/>
      <c r="E17" s="24" t="s">
        <v>27</v>
      </c>
      <c r="I17" s="26" t="s">
        <v>28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29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0" t="str">
        <f>'Rekapitulace stavby'!E14</f>
        <v>Vyplň údaj</v>
      </c>
      <c r="F20" s="211"/>
      <c r="G20" s="211"/>
      <c r="H20" s="211"/>
      <c r="I20" s="26" t="s">
        <v>28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31</v>
      </c>
      <c r="I22" s="26" t="s">
        <v>25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28</v>
      </c>
      <c r="J23" s="24" t="str">
        <f>IF('Rekapitulace stavby'!AN17="","",'Rekapitulace stavby'!AN17)</f>
        <v/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34</v>
      </c>
      <c r="I25" s="26" t="s">
        <v>25</v>
      </c>
      <c r="J25" s="24" t="s">
        <v>35</v>
      </c>
      <c r="L25" s="31"/>
    </row>
    <row r="26" spans="2:12" s="1" customFormat="1" ht="18" customHeight="1">
      <c r="B26" s="31"/>
      <c r="E26" s="24" t="s">
        <v>36</v>
      </c>
      <c r="I26" s="26" t="s">
        <v>28</v>
      </c>
      <c r="J26" s="24" t="s">
        <v>37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38</v>
      </c>
      <c r="L28" s="31"/>
    </row>
    <row r="29" spans="2:12" s="7" customFormat="1" ht="16.5" customHeight="1">
      <c r="B29" s="93"/>
      <c r="E29" s="216" t="s">
        <v>1</v>
      </c>
      <c r="F29" s="216"/>
      <c r="G29" s="216"/>
      <c r="H29" s="216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39</v>
      </c>
      <c r="J32" s="65">
        <f>ROUND(J131,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41</v>
      </c>
      <c r="I34" s="34" t="s">
        <v>40</v>
      </c>
      <c r="J34" s="34" t="s">
        <v>42</v>
      </c>
      <c r="L34" s="31"/>
    </row>
    <row r="35" spans="2:12" s="1" customFormat="1" ht="14.45" customHeight="1">
      <c r="B35" s="31"/>
      <c r="D35" s="54" t="s">
        <v>43</v>
      </c>
      <c r="E35" s="26" t="s">
        <v>44</v>
      </c>
      <c r="F35" s="85">
        <f>ROUND((SUM(BE131:BE270)),  2)</f>
        <v>0</v>
      </c>
      <c r="I35" s="95">
        <v>0.21</v>
      </c>
      <c r="J35" s="85">
        <f>ROUND(((SUM(BE131:BE270))*I35),  2)</f>
        <v>0</v>
      </c>
      <c r="L35" s="31"/>
    </row>
    <row r="36" spans="2:12" s="1" customFormat="1" ht="14.45" customHeight="1">
      <c r="B36" s="31"/>
      <c r="E36" s="26" t="s">
        <v>45</v>
      </c>
      <c r="F36" s="85">
        <f>ROUND((SUM(BF131:BF270)),  2)</f>
        <v>0</v>
      </c>
      <c r="I36" s="95">
        <v>0.12</v>
      </c>
      <c r="J36" s="85">
        <f>ROUND(((SUM(BF131:BF270))*I36),  2)</f>
        <v>0</v>
      </c>
      <c r="L36" s="31"/>
    </row>
    <row r="37" spans="2:12" s="1" customFormat="1" ht="14.45" hidden="1" customHeight="1">
      <c r="B37" s="31"/>
      <c r="E37" s="26" t="s">
        <v>46</v>
      </c>
      <c r="F37" s="85">
        <f>ROUND((SUM(BG131:BG270)),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47</v>
      </c>
      <c r="F38" s="85">
        <f>ROUND((SUM(BH131:BH270)),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48</v>
      </c>
      <c r="F39" s="85">
        <f>ROUND((SUM(BI131:BI270)),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49</v>
      </c>
      <c r="E41" s="56"/>
      <c r="F41" s="56"/>
      <c r="G41" s="98" t="s">
        <v>50</v>
      </c>
      <c r="H41" s="99" t="s">
        <v>51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54</v>
      </c>
      <c r="E61" s="33"/>
      <c r="F61" s="102" t="s">
        <v>55</v>
      </c>
      <c r="G61" s="42" t="s">
        <v>54</v>
      </c>
      <c r="H61" s="33"/>
      <c r="I61" s="33"/>
      <c r="J61" s="103" t="s">
        <v>55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54</v>
      </c>
      <c r="E76" s="33"/>
      <c r="F76" s="102" t="s">
        <v>55</v>
      </c>
      <c r="G76" s="42" t="s">
        <v>54</v>
      </c>
      <c r="H76" s="33"/>
      <c r="I76" s="33"/>
      <c r="J76" s="103" t="s">
        <v>55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117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27" t="str">
        <f>E7</f>
        <v>25052_ŠKOLNÍ, VODNÍ, JANDEČKOVA</v>
      </c>
      <c r="F85" s="228"/>
      <c r="G85" s="228"/>
      <c r="H85" s="228"/>
      <c r="L85" s="31"/>
    </row>
    <row r="86" spans="2:12" ht="12" customHeight="1">
      <c r="B86" s="19"/>
      <c r="C86" s="26" t="s">
        <v>113</v>
      </c>
      <c r="L86" s="19"/>
    </row>
    <row r="87" spans="2:12" s="1" customFormat="1" ht="16.5" customHeight="1">
      <c r="B87" s="31"/>
      <c r="E87" s="227" t="s">
        <v>114</v>
      </c>
      <c r="F87" s="229"/>
      <c r="G87" s="229"/>
      <c r="H87" s="229"/>
      <c r="L87" s="31"/>
    </row>
    <row r="88" spans="2:12" s="1" customFormat="1" ht="12" customHeight="1">
      <c r="B88" s="31"/>
      <c r="C88" s="26" t="s">
        <v>115</v>
      </c>
      <c r="L88" s="31"/>
    </row>
    <row r="89" spans="2:12" s="1" customFormat="1" ht="16.5" customHeight="1">
      <c r="B89" s="31"/>
      <c r="E89" s="185" t="str">
        <f>E11</f>
        <v>Etapa 2a - Parkoviště - veřejná část</v>
      </c>
      <c r="F89" s="229"/>
      <c r="G89" s="229"/>
      <c r="H89" s="229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Litvínov</v>
      </c>
      <c r="I91" s="26" t="s">
        <v>22</v>
      </c>
      <c r="J91" s="51" t="str">
        <f>IF(J14="","",J14)</f>
        <v>27. 3. 2026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24</v>
      </c>
      <c r="F93" s="24" t="str">
        <f>E17</f>
        <v>Město Litvínov</v>
      </c>
      <c r="I93" s="26" t="s">
        <v>31</v>
      </c>
      <c r="J93" s="29" t="str">
        <f>E23</f>
        <v xml:space="preserve"> </v>
      </c>
      <c r="L93" s="31"/>
    </row>
    <row r="94" spans="2:12" s="1" customFormat="1" ht="15.2" customHeight="1">
      <c r="B94" s="31"/>
      <c r="C94" s="26" t="s">
        <v>29</v>
      </c>
      <c r="F94" s="24" t="str">
        <f>IF(E20="","",E20)</f>
        <v>Vyplň údaj</v>
      </c>
      <c r="I94" s="26" t="s">
        <v>34</v>
      </c>
      <c r="J94" s="29" t="str">
        <f>E26</f>
        <v>MESSOR s.r.o.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118</v>
      </c>
      <c r="D96" s="96"/>
      <c r="E96" s="96"/>
      <c r="F96" s="96"/>
      <c r="G96" s="96"/>
      <c r="H96" s="96"/>
      <c r="I96" s="96"/>
      <c r="J96" s="105" t="s">
        <v>119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120</v>
      </c>
      <c r="J98" s="65">
        <f>J131</f>
        <v>0</v>
      </c>
      <c r="L98" s="31"/>
      <c r="AU98" s="16" t="s">
        <v>121</v>
      </c>
    </row>
    <row r="99" spans="2:47" s="8" customFormat="1" ht="24.95" customHeight="1">
      <c r="B99" s="107"/>
      <c r="D99" s="108" t="s">
        <v>122</v>
      </c>
      <c r="E99" s="109"/>
      <c r="F99" s="109"/>
      <c r="G99" s="109"/>
      <c r="H99" s="109"/>
      <c r="I99" s="109"/>
      <c r="J99" s="110">
        <f>J132</f>
        <v>0</v>
      </c>
      <c r="L99" s="107"/>
    </row>
    <row r="100" spans="2:47" s="9" customFormat="1" ht="19.899999999999999" customHeight="1">
      <c r="B100" s="111"/>
      <c r="D100" s="112" t="s">
        <v>123</v>
      </c>
      <c r="E100" s="113"/>
      <c r="F100" s="113"/>
      <c r="G100" s="113"/>
      <c r="H100" s="113"/>
      <c r="I100" s="113"/>
      <c r="J100" s="114">
        <f>J133</f>
        <v>0</v>
      </c>
      <c r="L100" s="111"/>
    </row>
    <row r="101" spans="2:47" s="9" customFormat="1" ht="19.899999999999999" customHeight="1">
      <c r="B101" s="111"/>
      <c r="D101" s="112" t="s">
        <v>124</v>
      </c>
      <c r="E101" s="113"/>
      <c r="F101" s="113"/>
      <c r="G101" s="113"/>
      <c r="H101" s="113"/>
      <c r="I101" s="113"/>
      <c r="J101" s="114">
        <f>J144</f>
        <v>0</v>
      </c>
      <c r="L101" s="111"/>
    </row>
    <row r="102" spans="2:47" s="9" customFormat="1" ht="19.899999999999999" customHeight="1">
      <c r="B102" s="111"/>
      <c r="D102" s="112" t="s">
        <v>125</v>
      </c>
      <c r="E102" s="113"/>
      <c r="F102" s="113"/>
      <c r="G102" s="113"/>
      <c r="H102" s="113"/>
      <c r="I102" s="113"/>
      <c r="J102" s="114">
        <f>J160</f>
        <v>0</v>
      </c>
      <c r="L102" s="111"/>
    </row>
    <row r="103" spans="2:47" s="9" customFormat="1" ht="19.899999999999999" customHeight="1">
      <c r="B103" s="111"/>
      <c r="D103" s="112" t="s">
        <v>126</v>
      </c>
      <c r="E103" s="113"/>
      <c r="F103" s="113"/>
      <c r="G103" s="113"/>
      <c r="H103" s="113"/>
      <c r="I103" s="113"/>
      <c r="J103" s="114">
        <f>J167</f>
        <v>0</v>
      </c>
      <c r="L103" s="111"/>
    </row>
    <row r="104" spans="2:47" s="9" customFormat="1" ht="19.899999999999999" customHeight="1">
      <c r="B104" s="111"/>
      <c r="D104" s="112" t="s">
        <v>127</v>
      </c>
      <c r="E104" s="113"/>
      <c r="F104" s="113"/>
      <c r="G104" s="113"/>
      <c r="H104" s="113"/>
      <c r="I104" s="113"/>
      <c r="J104" s="114">
        <f>J231</f>
        <v>0</v>
      </c>
      <c r="L104" s="111"/>
    </row>
    <row r="105" spans="2:47" s="9" customFormat="1" ht="19.899999999999999" customHeight="1">
      <c r="B105" s="111"/>
      <c r="D105" s="112" t="s">
        <v>128</v>
      </c>
      <c r="E105" s="113"/>
      <c r="F105" s="113"/>
      <c r="G105" s="113"/>
      <c r="H105" s="113"/>
      <c r="I105" s="113"/>
      <c r="J105" s="114">
        <f>J246</f>
        <v>0</v>
      </c>
      <c r="L105" s="111"/>
    </row>
    <row r="106" spans="2:47" s="8" customFormat="1" ht="24.95" customHeight="1">
      <c r="B106" s="107"/>
      <c r="D106" s="108" t="s">
        <v>129</v>
      </c>
      <c r="E106" s="109"/>
      <c r="F106" s="109"/>
      <c r="G106" s="109"/>
      <c r="H106" s="109"/>
      <c r="I106" s="109"/>
      <c r="J106" s="110">
        <f>J249</f>
        <v>0</v>
      </c>
      <c r="L106" s="107"/>
    </row>
    <row r="107" spans="2:47" s="9" customFormat="1" ht="19.899999999999999" customHeight="1">
      <c r="B107" s="111"/>
      <c r="D107" s="112" t="s">
        <v>130</v>
      </c>
      <c r="E107" s="113"/>
      <c r="F107" s="113"/>
      <c r="G107" s="113"/>
      <c r="H107" s="113"/>
      <c r="I107" s="113"/>
      <c r="J107" s="114">
        <f>J250</f>
        <v>0</v>
      </c>
      <c r="L107" s="111"/>
    </row>
    <row r="108" spans="2:47" s="9" customFormat="1" ht="19.899999999999999" customHeight="1">
      <c r="B108" s="111"/>
      <c r="D108" s="112" t="s">
        <v>131</v>
      </c>
      <c r="E108" s="113"/>
      <c r="F108" s="113"/>
      <c r="G108" s="113"/>
      <c r="H108" s="113"/>
      <c r="I108" s="113"/>
      <c r="J108" s="114">
        <f>J258</f>
        <v>0</v>
      </c>
      <c r="L108" s="111"/>
    </row>
    <row r="109" spans="2:47" s="9" customFormat="1" ht="19.899999999999999" customHeight="1">
      <c r="B109" s="111"/>
      <c r="D109" s="112" t="s">
        <v>132</v>
      </c>
      <c r="E109" s="113"/>
      <c r="F109" s="113"/>
      <c r="G109" s="113"/>
      <c r="H109" s="113"/>
      <c r="I109" s="113"/>
      <c r="J109" s="114">
        <f>J266</f>
        <v>0</v>
      </c>
      <c r="L109" s="111"/>
    </row>
    <row r="110" spans="2:47" s="1" customFormat="1" ht="21.75" customHeight="1">
      <c r="B110" s="31"/>
      <c r="L110" s="31"/>
    </row>
    <row r="111" spans="2:47" s="1" customFormat="1" ht="6.95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1"/>
    </row>
    <row r="115" spans="2:12" s="1" customFormat="1" ht="6.95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31"/>
    </row>
    <row r="116" spans="2:12" s="1" customFormat="1" ht="24.95" customHeight="1">
      <c r="B116" s="31"/>
      <c r="C116" s="20" t="s">
        <v>133</v>
      </c>
      <c r="L116" s="31"/>
    </row>
    <row r="117" spans="2:12" s="1" customFormat="1" ht="6.95" customHeight="1">
      <c r="B117" s="31"/>
      <c r="L117" s="31"/>
    </row>
    <row r="118" spans="2:12" s="1" customFormat="1" ht="12" customHeight="1">
      <c r="B118" s="31"/>
      <c r="C118" s="26" t="s">
        <v>16</v>
      </c>
      <c r="L118" s="31"/>
    </row>
    <row r="119" spans="2:12" s="1" customFormat="1" ht="16.5" customHeight="1">
      <c r="B119" s="31"/>
      <c r="E119" s="227" t="str">
        <f>E7</f>
        <v>25052_ŠKOLNÍ, VODNÍ, JANDEČKOVA</v>
      </c>
      <c r="F119" s="228"/>
      <c r="G119" s="228"/>
      <c r="H119" s="228"/>
      <c r="L119" s="31"/>
    </row>
    <row r="120" spans="2:12" ht="12" customHeight="1">
      <c r="B120" s="19"/>
      <c r="C120" s="26" t="s">
        <v>113</v>
      </c>
      <c r="L120" s="19"/>
    </row>
    <row r="121" spans="2:12" s="1" customFormat="1" ht="16.5" customHeight="1">
      <c r="B121" s="31"/>
      <c r="E121" s="227" t="s">
        <v>114</v>
      </c>
      <c r="F121" s="229"/>
      <c r="G121" s="229"/>
      <c r="H121" s="229"/>
      <c r="L121" s="31"/>
    </row>
    <row r="122" spans="2:12" s="1" customFormat="1" ht="12" customHeight="1">
      <c r="B122" s="31"/>
      <c r="C122" s="26" t="s">
        <v>115</v>
      </c>
      <c r="L122" s="31"/>
    </row>
    <row r="123" spans="2:12" s="1" customFormat="1" ht="16.5" customHeight="1">
      <c r="B123" s="31"/>
      <c r="E123" s="185" t="str">
        <f>E11</f>
        <v>Etapa 2a - Parkoviště - veřejná část</v>
      </c>
      <c r="F123" s="229"/>
      <c r="G123" s="229"/>
      <c r="H123" s="229"/>
      <c r="L123" s="31"/>
    </row>
    <row r="124" spans="2:12" s="1" customFormat="1" ht="6.95" customHeight="1">
      <c r="B124" s="31"/>
      <c r="L124" s="31"/>
    </row>
    <row r="125" spans="2:12" s="1" customFormat="1" ht="12" customHeight="1">
      <c r="B125" s="31"/>
      <c r="C125" s="26" t="s">
        <v>20</v>
      </c>
      <c r="F125" s="24" t="str">
        <f>F14</f>
        <v>Litvínov</v>
      </c>
      <c r="I125" s="26" t="s">
        <v>22</v>
      </c>
      <c r="J125" s="51" t="str">
        <f>IF(J14="","",J14)</f>
        <v>27. 3. 2026</v>
      </c>
      <c r="L125" s="31"/>
    </row>
    <row r="126" spans="2:12" s="1" customFormat="1" ht="6.95" customHeight="1">
      <c r="B126" s="31"/>
      <c r="L126" s="31"/>
    </row>
    <row r="127" spans="2:12" s="1" customFormat="1" ht="15.2" customHeight="1">
      <c r="B127" s="31"/>
      <c r="C127" s="26" t="s">
        <v>24</v>
      </c>
      <c r="F127" s="24" t="str">
        <f>E17</f>
        <v>Město Litvínov</v>
      </c>
      <c r="I127" s="26" t="s">
        <v>31</v>
      </c>
      <c r="J127" s="29" t="str">
        <f>E23</f>
        <v xml:space="preserve"> </v>
      </c>
      <c r="L127" s="31"/>
    </row>
    <row r="128" spans="2:12" s="1" customFormat="1" ht="15.2" customHeight="1">
      <c r="B128" s="31"/>
      <c r="C128" s="26" t="s">
        <v>29</v>
      </c>
      <c r="F128" s="24" t="str">
        <f>IF(E20="","",E20)</f>
        <v>Vyplň údaj</v>
      </c>
      <c r="I128" s="26" t="s">
        <v>34</v>
      </c>
      <c r="J128" s="29" t="str">
        <f>E26</f>
        <v>MESSOR s.r.o.</v>
      </c>
      <c r="L128" s="31"/>
    </row>
    <row r="129" spans="2:65" s="1" customFormat="1" ht="10.35" customHeight="1">
      <c r="B129" s="31"/>
      <c r="L129" s="31"/>
    </row>
    <row r="130" spans="2:65" s="10" customFormat="1" ht="29.25" customHeight="1">
      <c r="B130" s="115"/>
      <c r="C130" s="116" t="s">
        <v>134</v>
      </c>
      <c r="D130" s="117" t="s">
        <v>64</v>
      </c>
      <c r="E130" s="117" t="s">
        <v>60</v>
      </c>
      <c r="F130" s="117" t="s">
        <v>61</v>
      </c>
      <c r="G130" s="117" t="s">
        <v>135</v>
      </c>
      <c r="H130" s="117" t="s">
        <v>136</v>
      </c>
      <c r="I130" s="117" t="s">
        <v>137</v>
      </c>
      <c r="J130" s="117" t="s">
        <v>119</v>
      </c>
      <c r="K130" s="118" t="s">
        <v>138</v>
      </c>
      <c r="L130" s="115"/>
      <c r="M130" s="58" t="s">
        <v>1</v>
      </c>
      <c r="N130" s="59" t="s">
        <v>43</v>
      </c>
      <c r="O130" s="59" t="s">
        <v>139</v>
      </c>
      <c r="P130" s="59" t="s">
        <v>140</v>
      </c>
      <c r="Q130" s="59" t="s">
        <v>141</v>
      </c>
      <c r="R130" s="59" t="s">
        <v>142</v>
      </c>
      <c r="S130" s="59" t="s">
        <v>143</v>
      </c>
      <c r="T130" s="60" t="s">
        <v>144</v>
      </c>
    </row>
    <row r="131" spans="2:65" s="1" customFormat="1" ht="22.9" customHeight="1">
      <c r="B131" s="31"/>
      <c r="C131" s="63" t="s">
        <v>145</v>
      </c>
      <c r="J131" s="119">
        <f>BK131</f>
        <v>0</v>
      </c>
      <c r="L131" s="31"/>
      <c r="M131" s="61"/>
      <c r="N131" s="52"/>
      <c r="O131" s="52"/>
      <c r="P131" s="120">
        <f>P132+P249</f>
        <v>0</v>
      </c>
      <c r="Q131" s="52"/>
      <c r="R131" s="120">
        <f>R132+R249</f>
        <v>20.785510000000002</v>
      </c>
      <c r="S131" s="52"/>
      <c r="T131" s="121">
        <f>T132+T249</f>
        <v>31.296500000000002</v>
      </c>
      <c r="AT131" s="16" t="s">
        <v>78</v>
      </c>
      <c r="AU131" s="16" t="s">
        <v>121</v>
      </c>
      <c r="BK131" s="122">
        <f>BK132+BK249</f>
        <v>0</v>
      </c>
    </row>
    <row r="132" spans="2:65" s="11" customFormat="1" ht="25.9" customHeight="1">
      <c r="B132" s="123"/>
      <c r="D132" s="124" t="s">
        <v>78</v>
      </c>
      <c r="E132" s="125" t="s">
        <v>146</v>
      </c>
      <c r="F132" s="125" t="s">
        <v>147</v>
      </c>
      <c r="I132" s="126"/>
      <c r="J132" s="127">
        <f>BK132</f>
        <v>0</v>
      </c>
      <c r="L132" s="123"/>
      <c r="M132" s="128"/>
      <c r="P132" s="129">
        <f>P133+P144+P160+P167+P231+P246</f>
        <v>0</v>
      </c>
      <c r="R132" s="129">
        <f>R133+R144+R160+R167+R231+R246</f>
        <v>20.785510000000002</v>
      </c>
      <c r="T132" s="130">
        <f>T133+T144+T160+T167+T231+T246</f>
        <v>31.296500000000002</v>
      </c>
      <c r="AR132" s="124" t="s">
        <v>86</v>
      </c>
      <c r="AT132" s="131" t="s">
        <v>78</v>
      </c>
      <c r="AU132" s="131" t="s">
        <v>79</v>
      </c>
      <c r="AY132" s="124" t="s">
        <v>148</v>
      </c>
      <c r="BK132" s="132">
        <f>BK133+BK144+BK160+BK167+BK231+BK246</f>
        <v>0</v>
      </c>
    </row>
    <row r="133" spans="2:65" s="11" customFormat="1" ht="22.9" customHeight="1">
      <c r="B133" s="123"/>
      <c r="D133" s="124" t="s">
        <v>78</v>
      </c>
      <c r="E133" s="133" t="s">
        <v>86</v>
      </c>
      <c r="F133" s="133" t="s">
        <v>149</v>
      </c>
      <c r="I133" s="126"/>
      <c r="J133" s="134">
        <f>BK133</f>
        <v>0</v>
      </c>
      <c r="L133" s="123"/>
      <c r="M133" s="128"/>
      <c r="P133" s="129">
        <f>SUM(P134:P143)</f>
        <v>0</v>
      </c>
      <c r="R133" s="129">
        <f>SUM(R134:R143)</f>
        <v>1.7200000000000002E-3</v>
      </c>
      <c r="T133" s="130">
        <f>SUM(T134:T143)</f>
        <v>30.952500000000001</v>
      </c>
      <c r="AR133" s="124" t="s">
        <v>86</v>
      </c>
      <c r="AT133" s="131" t="s">
        <v>78</v>
      </c>
      <c r="AU133" s="131" t="s">
        <v>86</v>
      </c>
      <c r="AY133" s="124" t="s">
        <v>148</v>
      </c>
      <c r="BK133" s="132">
        <f>SUM(BK134:BK143)</f>
        <v>0</v>
      </c>
    </row>
    <row r="134" spans="2:65" s="1" customFormat="1" ht="24.2" customHeight="1">
      <c r="B134" s="31"/>
      <c r="C134" s="135" t="s">
        <v>86</v>
      </c>
      <c r="D134" s="135" t="s">
        <v>150</v>
      </c>
      <c r="E134" s="136" t="s">
        <v>400</v>
      </c>
      <c r="F134" s="137" t="s">
        <v>401</v>
      </c>
      <c r="G134" s="138" t="s">
        <v>153</v>
      </c>
      <c r="H134" s="139">
        <v>172</v>
      </c>
      <c r="I134" s="140"/>
      <c r="J134" s="141">
        <f>ROUND(I134*H134,2)</f>
        <v>0</v>
      </c>
      <c r="K134" s="137" t="s">
        <v>154</v>
      </c>
      <c r="L134" s="31"/>
      <c r="M134" s="142" t="s">
        <v>1</v>
      </c>
      <c r="N134" s="143" t="s">
        <v>44</v>
      </c>
      <c r="P134" s="144">
        <f>O134*H134</f>
        <v>0</v>
      </c>
      <c r="Q134" s="144">
        <v>1.0000000000000001E-5</v>
      </c>
      <c r="R134" s="144">
        <f>Q134*H134</f>
        <v>1.7200000000000002E-3</v>
      </c>
      <c r="S134" s="144">
        <v>0.115</v>
      </c>
      <c r="T134" s="145">
        <f>S134*H134</f>
        <v>19.78</v>
      </c>
      <c r="AR134" s="146" t="s">
        <v>155</v>
      </c>
      <c r="AT134" s="146" t="s">
        <v>150</v>
      </c>
      <c r="AU134" s="146" t="s">
        <v>88</v>
      </c>
      <c r="AY134" s="16" t="s">
        <v>148</v>
      </c>
      <c r="BE134" s="147">
        <f>IF(N134="základní",J134,0)</f>
        <v>0</v>
      </c>
      <c r="BF134" s="147">
        <f>IF(N134="snížená",J134,0)</f>
        <v>0</v>
      </c>
      <c r="BG134" s="147">
        <f>IF(N134="zákl. přenesená",J134,0)</f>
        <v>0</v>
      </c>
      <c r="BH134" s="147">
        <f>IF(N134="sníž. přenesená",J134,0)</f>
        <v>0</v>
      </c>
      <c r="BI134" s="147">
        <f>IF(N134="nulová",J134,0)</f>
        <v>0</v>
      </c>
      <c r="BJ134" s="16" t="s">
        <v>86</v>
      </c>
      <c r="BK134" s="147">
        <f>ROUND(I134*H134,2)</f>
        <v>0</v>
      </c>
      <c r="BL134" s="16" t="s">
        <v>155</v>
      </c>
      <c r="BM134" s="146" t="s">
        <v>402</v>
      </c>
    </row>
    <row r="135" spans="2:65" s="1" customFormat="1" ht="29.25">
      <c r="B135" s="31"/>
      <c r="D135" s="148" t="s">
        <v>157</v>
      </c>
      <c r="F135" s="149" t="s">
        <v>403</v>
      </c>
      <c r="I135" s="150"/>
      <c r="L135" s="31"/>
      <c r="M135" s="151"/>
      <c r="T135" s="55"/>
      <c r="AT135" s="16" t="s">
        <v>157</v>
      </c>
      <c r="AU135" s="16" t="s">
        <v>88</v>
      </c>
    </row>
    <row r="136" spans="2:65" s="12" customFormat="1" ht="11.25">
      <c r="B136" s="152"/>
      <c r="D136" s="148" t="s">
        <v>159</v>
      </c>
      <c r="E136" s="153" t="s">
        <v>1</v>
      </c>
      <c r="F136" s="154" t="s">
        <v>160</v>
      </c>
      <c r="H136" s="153" t="s">
        <v>1</v>
      </c>
      <c r="I136" s="155"/>
      <c r="L136" s="152"/>
      <c r="M136" s="156"/>
      <c r="T136" s="157"/>
      <c r="AT136" s="153" t="s">
        <v>159</v>
      </c>
      <c r="AU136" s="153" t="s">
        <v>88</v>
      </c>
      <c r="AV136" s="12" t="s">
        <v>86</v>
      </c>
      <c r="AW136" s="12" t="s">
        <v>33</v>
      </c>
      <c r="AX136" s="12" t="s">
        <v>79</v>
      </c>
      <c r="AY136" s="153" t="s">
        <v>148</v>
      </c>
    </row>
    <row r="137" spans="2:65" s="13" customFormat="1" ht="11.25">
      <c r="B137" s="158"/>
      <c r="D137" s="148" t="s">
        <v>159</v>
      </c>
      <c r="E137" s="159" t="s">
        <v>1</v>
      </c>
      <c r="F137" s="160" t="s">
        <v>404</v>
      </c>
      <c r="H137" s="161">
        <v>172</v>
      </c>
      <c r="I137" s="162"/>
      <c r="L137" s="158"/>
      <c r="M137" s="163"/>
      <c r="T137" s="164"/>
      <c r="AT137" s="159" t="s">
        <v>159</v>
      </c>
      <c r="AU137" s="159" t="s">
        <v>88</v>
      </c>
      <c r="AV137" s="13" t="s">
        <v>88</v>
      </c>
      <c r="AW137" s="13" t="s">
        <v>33</v>
      </c>
      <c r="AX137" s="13" t="s">
        <v>79</v>
      </c>
      <c r="AY137" s="159" t="s">
        <v>148</v>
      </c>
    </row>
    <row r="138" spans="2:65" s="14" customFormat="1" ht="11.25">
      <c r="B138" s="165"/>
      <c r="D138" s="148" t="s">
        <v>159</v>
      </c>
      <c r="E138" s="166" t="s">
        <v>1</v>
      </c>
      <c r="F138" s="167" t="s">
        <v>162</v>
      </c>
      <c r="H138" s="168">
        <v>172</v>
      </c>
      <c r="I138" s="169"/>
      <c r="L138" s="165"/>
      <c r="M138" s="170"/>
      <c r="T138" s="171"/>
      <c r="AT138" s="166" t="s">
        <v>159</v>
      </c>
      <c r="AU138" s="166" t="s">
        <v>88</v>
      </c>
      <c r="AV138" s="14" t="s">
        <v>155</v>
      </c>
      <c r="AW138" s="14" t="s">
        <v>33</v>
      </c>
      <c r="AX138" s="14" t="s">
        <v>86</v>
      </c>
      <c r="AY138" s="166" t="s">
        <v>148</v>
      </c>
    </row>
    <row r="139" spans="2:65" s="1" customFormat="1" ht="16.5" customHeight="1">
      <c r="B139" s="31"/>
      <c r="C139" s="135" t="s">
        <v>88</v>
      </c>
      <c r="D139" s="135" t="s">
        <v>150</v>
      </c>
      <c r="E139" s="136" t="s">
        <v>176</v>
      </c>
      <c r="F139" s="137" t="s">
        <v>177</v>
      </c>
      <c r="G139" s="138" t="s">
        <v>171</v>
      </c>
      <c r="H139" s="139">
        <v>54.5</v>
      </c>
      <c r="I139" s="140"/>
      <c r="J139" s="141">
        <f>ROUND(I139*H139,2)</f>
        <v>0</v>
      </c>
      <c r="K139" s="137" t="s">
        <v>154</v>
      </c>
      <c r="L139" s="31"/>
      <c r="M139" s="142" t="s">
        <v>1</v>
      </c>
      <c r="N139" s="143" t="s">
        <v>44</v>
      </c>
      <c r="P139" s="144">
        <f>O139*H139</f>
        <v>0</v>
      </c>
      <c r="Q139" s="144">
        <v>0</v>
      </c>
      <c r="R139" s="144">
        <f>Q139*H139</f>
        <v>0</v>
      </c>
      <c r="S139" s="144">
        <v>0.20499999999999999</v>
      </c>
      <c r="T139" s="145">
        <f>S139*H139</f>
        <v>11.172499999999999</v>
      </c>
      <c r="AR139" s="146" t="s">
        <v>155</v>
      </c>
      <c r="AT139" s="146" t="s">
        <v>150</v>
      </c>
      <c r="AU139" s="146" t="s">
        <v>88</v>
      </c>
      <c r="AY139" s="16" t="s">
        <v>148</v>
      </c>
      <c r="BE139" s="147">
        <f>IF(N139="základní",J139,0)</f>
        <v>0</v>
      </c>
      <c r="BF139" s="147">
        <f>IF(N139="snížená",J139,0)</f>
        <v>0</v>
      </c>
      <c r="BG139" s="147">
        <f>IF(N139="zákl. přenesená",J139,0)</f>
        <v>0</v>
      </c>
      <c r="BH139" s="147">
        <f>IF(N139="sníž. přenesená",J139,0)</f>
        <v>0</v>
      </c>
      <c r="BI139" s="147">
        <f>IF(N139="nulová",J139,0)</f>
        <v>0</v>
      </c>
      <c r="BJ139" s="16" t="s">
        <v>86</v>
      </c>
      <c r="BK139" s="147">
        <f>ROUND(I139*H139,2)</f>
        <v>0</v>
      </c>
      <c r="BL139" s="16" t="s">
        <v>155</v>
      </c>
      <c r="BM139" s="146" t="s">
        <v>405</v>
      </c>
    </row>
    <row r="140" spans="2:65" s="1" customFormat="1" ht="29.25">
      <c r="B140" s="31"/>
      <c r="D140" s="148" t="s">
        <v>157</v>
      </c>
      <c r="F140" s="149" t="s">
        <v>179</v>
      </c>
      <c r="I140" s="150"/>
      <c r="L140" s="31"/>
      <c r="M140" s="151"/>
      <c r="T140" s="55"/>
      <c r="AT140" s="16" t="s">
        <v>157</v>
      </c>
      <c r="AU140" s="16" t="s">
        <v>88</v>
      </c>
    </row>
    <row r="141" spans="2:65" s="12" customFormat="1" ht="11.25">
      <c r="B141" s="152"/>
      <c r="D141" s="148" t="s">
        <v>159</v>
      </c>
      <c r="E141" s="153" t="s">
        <v>1</v>
      </c>
      <c r="F141" s="154" t="s">
        <v>160</v>
      </c>
      <c r="H141" s="153" t="s">
        <v>1</v>
      </c>
      <c r="I141" s="155"/>
      <c r="L141" s="152"/>
      <c r="M141" s="156"/>
      <c r="T141" s="157"/>
      <c r="AT141" s="153" t="s">
        <v>159</v>
      </c>
      <c r="AU141" s="153" t="s">
        <v>88</v>
      </c>
      <c r="AV141" s="12" t="s">
        <v>86</v>
      </c>
      <c r="AW141" s="12" t="s">
        <v>33</v>
      </c>
      <c r="AX141" s="12" t="s">
        <v>79</v>
      </c>
      <c r="AY141" s="153" t="s">
        <v>148</v>
      </c>
    </row>
    <row r="142" spans="2:65" s="13" customFormat="1" ht="11.25">
      <c r="B142" s="158"/>
      <c r="D142" s="148" t="s">
        <v>159</v>
      </c>
      <c r="E142" s="159" t="s">
        <v>1</v>
      </c>
      <c r="F142" s="160" t="s">
        <v>406</v>
      </c>
      <c r="H142" s="161">
        <v>54.5</v>
      </c>
      <c r="I142" s="162"/>
      <c r="L142" s="158"/>
      <c r="M142" s="163"/>
      <c r="T142" s="164"/>
      <c r="AT142" s="159" t="s">
        <v>159</v>
      </c>
      <c r="AU142" s="159" t="s">
        <v>88</v>
      </c>
      <c r="AV142" s="13" t="s">
        <v>88</v>
      </c>
      <c r="AW142" s="13" t="s">
        <v>33</v>
      </c>
      <c r="AX142" s="13" t="s">
        <v>79</v>
      </c>
      <c r="AY142" s="159" t="s">
        <v>148</v>
      </c>
    </row>
    <row r="143" spans="2:65" s="14" customFormat="1" ht="11.25">
      <c r="B143" s="165"/>
      <c r="D143" s="148" t="s">
        <v>159</v>
      </c>
      <c r="E143" s="166" t="s">
        <v>1</v>
      </c>
      <c r="F143" s="167" t="s">
        <v>162</v>
      </c>
      <c r="H143" s="168">
        <v>54.5</v>
      </c>
      <c r="I143" s="169"/>
      <c r="L143" s="165"/>
      <c r="M143" s="170"/>
      <c r="T143" s="171"/>
      <c r="AT143" s="166" t="s">
        <v>159</v>
      </c>
      <c r="AU143" s="166" t="s">
        <v>88</v>
      </c>
      <c r="AV143" s="14" t="s">
        <v>155</v>
      </c>
      <c r="AW143" s="14" t="s">
        <v>33</v>
      </c>
      <c r="AX143" s="14" t="s">
        <v>86</v>
      </c>
      <c r="AY143" s="166" t="s">
        <v>148</v>
      </c>
    </row>
    <row r="144" spans="2:65" s="11" customFormat="1" ht="22.9" customHeight="1">
      <c r="B144" s="123"/>
      <c r="D144" s="124" t="s">
        <v>78</v>
      </c>
      <c r="E144" s="133" t="s">
        <v>181</v>
      </c>
      <c r="F144" s="133" t="s">
        <v>182</v>
      </c>
      <c r="I144" s="126"/>
      <c r="J144" s="134">
        <f>BK144</f>
        <v>0</v>
      </c>
      <c r="L144" s="123"/>
      <c r="M144" s="128"/>
      <c r="P144" s="129">
        <f>SUM(P145:P159)</f>
        <v>0</v>
      </c>
      <c r="R144" s="129">
        <f>SUM(R145:R159)</f>
        <v>2.6866400000000001</v>
      </c>
      <c r="T144" s="130">
        <f>SUM(T145:T159)</f>
        <v>0</v>
      </c>
      <c r="AR144" s="124" t="s">
        <v>86</v>
      </c>
      <c r="AT144" s="131" t="s">
        <v>78</v>
      </c>
      <c r="AU144" s="131" t="s">
        <v>86</v>
      </c>
      <c r="AY144" s="124" t="s">
        <v>148</v>
      </c>
      <c r="BK144" s="132">
        <f>SUM(BK145:BK159)</f>
        <v>0</v>
      </c>
    </row>
    <row r="145" spans="2:65" s="1" customFormat="1" ht="24.2" customHeight="1">
      <c r="B145" s="31"/>
      <c r="C145" s="135" t="s">
        <v>168</v>
      </c>
      <c r="D145" s="135" t="s">
        <v>150</v>
      </c>
      <c r="E145" s="136" t="s">
        <v>183</v>
      </c>
      <c r="F145" s="137" t="s">
        <v>184</v>
      </c>
      <c r="G145" s="138" t="s">
        <v>153</v>
      </c>
      <c r="H145" s="139">
        <v>17.2</v>
      </c>
      <c r="I145" s="140"/>
      <c r="J145" s="141">
        <f>ROUND(I145*H145,2)</f>
        <v>0</v>
      </c>
      <c r="K145" s="137" t="s">
        <v>154</v>
      </c>
      <c r="L145" s="31"/>
      <c r="M145" s="142" t="s">
        <v>1</v>
      </c>
      <c r="N145" s="143" t="s">
        <v>44</v>
      </c>
      <c r="P145" s="144">
        <f>O145*H145</f>
        <v>0</v>
      </c>
      <c r="Q145" s="144">
        <v>0.15620000000000001</v>
      </c>
      <c r="R145" s="144">
        <f>Q145*H145</f>
        <v>2.6866400000000001</v>
      </c>
      <c r="S145" s="144">
        <v>0</v>
      </c>
      <c r="T145" s="145">
        <f>S145*H145</f>
        <v>0</v>
      </c>
      <c r="AR145" s="146" t="s">
        <v>155</v>
      </c>
      <c r="AT145" s="146" t="s">
        <v>150</v>
      </c>
      <c r="AU145" s="146" t="s">
        <v>88</v>
      </c>
      <c r="AY145" s="16" t="s">
        <v>148</v>
      </c>
      <c r="BE145" s="147">
        <f>IF(N145="základní",J145,0)</f>
        <v>0</v>
      </c>
      <c r="BF145" s="147">
        <f>IF(N145="snížená",J145,0)</f>
        <v>0</v>
      </c>
      <c r="BG145" s="147">
        <f>IF(N145="zákl. přenesená",J145,0)</f>
        <v>0</v>
      </c>
      <c r="BH145" s="147">
        <f>IF(N145="sníž. přenesená",J145,0)</f>
        <v>0</v>
      </c>
      <c r="BI145" s="147">
        <f>IF(N145="nulová",J145,0)</f>
        <v>0</v>
      </c>
      <c r="BJ145" s="16" t="s">
        <v>86</v>
      </c>
      <c r="BK145" s="147">
        <f>ROUND(I145*H145,2)</f>
        <v>0</v>
      </c>
      <c r="BL145" s="16" t="s">
        <v>155</v>
      </c>
      <c r="BM145" s="146" t="s">
        <v>407</v>
      </c>
    </row>
    <row r="146" spans="2:65" s="1" customFormat="1" ht="19.5">
      <c r="B146" s="31"/>
      <c r="D146" s="148" t="s">
        <v>157</v>
      </c>
      <c r="F146" s="149" t="s">
        <v>186</v>
      </c>
      <c r="I146" s="150"/>
      <c r="L146" s="31"/>
      <c r="M146" s="151"/>
      <c r="T146" s="55"/>
      <c r="AT146" s="16" t="s">
        <v>157</v>
      </c>
      <c r="AU146" s="16" t="s">
        <v>88</v>
      </c>
    </row>
    <row r="147" spans="2:65" s="12" customFormat="1" ht="11.25">
      <c r="B147" s="152"/>
      <c r="D147" s="148" t="s">
        <v>159</v>
      </c>
      <c r="E147" s="153" t="s">
        <v>1</v>
      </c>
      <c r="F147" s="154" t="s">
        <v>187</v>
      </c>
      <c r="H147" s="153" t="s">
        <v>1</v>
      </c>
      <c r="I147" s="155"/>
      <c r="L147" s="152"/>
      <c r="M147" s="156"/>
      <c r="T147" s="157"/>
      <c r="AT147" s="153" t="s">
        <v>159</v>
      </c>
      <c r="AU147" s="153" t="s">
        <v>88</v>
      </c>
      <c r="AV147" s="12" t="s">
        <v>86</v>
      </c>
      <c r="AW147" s="12" t="s">
        <v>33</v>
      </c>
      <c r="AX147" s="12" t="s">
        <v>79</v>
      </c>
      <c r="AY147" s="153" t="s">
        <v>148</v>
      </c>
    </row>
    <row r="148" spans="2:65" s="13" customFormat="1" ht="11.25">
      <c r="B148" s="158"/>
      <c r="D148" s="148" t="s">
        <v>159</v>
      </c>
      <c r="E148" s="159" t="s">
        <v>1</v>
      </c>
      <c r="F148" s="160" t="s">
        <v>408</v>
      </c>
      <c r="H148" s="161">
        <v>17.2</v>
      </c>
      <c r="I148" s="162"/>
      <c r="L148" s="158"/>
      <c r="M148" s="163"/>
      <c r="T148" s="164"/>
      <c r="AT148" s="159" t="s">
        <v>159</v>
      </c>
      <c r="AU148" s="159" t="s">
        <v>88</v>
      </c>
      <c r="AV148" s="13" t="s">
        <v>88</v>
      </c>
      <c r="AW148" s="13" t="s">
        <v>33</v>
      </c>
      <c r="AX148" s="13" t="s">
        <v>79</v>
      </c>
      <c r="AY148" s="159" t="s">
        <v>148</v>
      </c>
    </row>
    <row r="149" spans="2:65" s="14" customFormat="1" ht="11.25">
      <c r="B149" s="165"/>
      <c r="D149" s="148" t="s">
        <v>159</v>
      </c>
      <c r="E149" s="166" t="s">
        <v>1</v>
      </c>
      <c r="F149" s="167" t="s">
        <v>162</v>
      </c>
      <c r="H149" s="168">
        <v>17.2</v>
      </c>
      <c r="I149" s="169"/>
      <c r="L149" s="165"/>
      <c r="M149" s="170"/>
      <c r="T149" s="171"/>
      <c r="AT149" s="166" t="s">
        <v>159</v>
      </c>
      <c r="AU149" s="166" t="s">
        <v>88</v>
      </c>
      <c r="AV149" s="14" t="s">
        <v>155</v>
      </c>
      <c r="AW149" s="14" t="s">
        <v>33</v>
      </c>
      <c r="AX149" s="14" t="s">
        <v>86</v>
      </c>
      <c r="AY149" s="166" t="s">
        <v>148</v>
      </c>
    </row>
    <row r="150" spans="2:65" s="1" customFormat="1" ht="24.2" customHeight="1">
      <c r="B150" s="31"/>
      <c r="C150" s="135" t="s">
        <v>155</v>
      </c>
      <c r="D150" s="135" t="s">
        <v>150</v>
      </c>
      <c r="E150" s="136" t="s">
        <v>191</v>
      </c>
      <c r="F150" s="137" t="s">
        <v>192</v>
      </c>
      <c r="G150" s="138" t="s">
        <v>153</v>
      </c>
      <c r="H150" s="139">
        <v>172</v>
      </c>
      <c r="I150" s="140"/>
      <c r="J150" s="141">
        <f>ROUND(I150*H150,2)</f>
        <v>0</v>
      </c>
      <c r="K150" s="137" t="s">
        <v>154</v>
      </c>
      <c r="L150" s="31"/>
      <c r="M150" s="142" t="s">
        <v>1</v>
      </c>
      <c r="N150" s="143" t="s">
        <v>44</v>
      </c>
      <c r="P150" s="144">
        <f>O150*H150</f>
        <v>0</v>
      </c>
      <c r="Q150" s="144">
        <v>0</v>
      </c>
      <c r="R150" s="144">
        <f>Q150*H150</f>
        <v>0</v>
      </c>
      <c r="S150" s="144">
        <v>0</v>
      </c>
      <c r="T150" s="145">
        <f>S150*H150</f>
        <v>0</v>
      </c>
      <c r="AR150" s="146" t="s">
        <v>155</v>
      </c>
      <c r="AT150" s="146" t="s">
        <v>150</v>
      </c>
      <c r="AU150" s="146" t="s">
        <v>88</v>
      </c>
      <c r="AY150" s="16" t="s">
        <v>148</v>
      </c>
      <c r="BE150" s="147">
        <f>IF(N150="základní",J150,0)</f>
        <v>0</v>
      </c>
      <c r="BF150" s="147">
        <f>IF(N150="snížená",J150,0)</f>
        <v>0</v>
      </c>
      <c r="BG150" s="147">
        <f>IF(N150="zákl. přenesená",J150,0)</f>
        <v>0</v>
      </c>
      <c r="BH150" s="147">
        <f>IF(N150="sníž. přenesená",J150,0)</f>
        <v>0</v>
      </c>
      <c r="BI150" s="147">
        <f>IF(N150="nulová",J150,0)</f>
        <v>0</v>
      </c>
      <c r="BJ150" s="16" t="s">
        <v>86</v>
      </c>
      <c r="BK150" s="147">
        <f>ROUND(I150*H150,2)</f>
        <v>0</v>
      </c>
      <c r="BL150" s="16" t="s">
        <v>155</v>
      </c>
      <c r="BM150" s="146" t="s">
        <v>409</v>
      </c>
    </row>
    <row r="151" spans="2:65" s="1" customFormat="1" ht="19.5">
      <c r="B151" s="31"/>
      <c r="D151" s="148" t="s">
        <v>157</v>
      </c>
      <c r="F151" s="149" t="s">
        <v>194</v>
      </c>
      <c r="I151" s="150"/>
      <c r="L151" s="31"/>
      <c r="M151" s="151"/>
      <c r="T151" s="55"/>
      <c r="AT151" s="16" t="s">
        <v>157</v>
      </c>
      <c r="AU151" s="16" t="s">
        <v>88</v>
      </c>
    </row>
    <row r="152" spans="2:65" s="12" customFormat="1" ht="11.25">
      <c r="B152" s="152"/>
      <c r="D152" s="148" t="s">
        <v>159</v>
      </c>
      <c r="E152" s="153" t="s">
        <v>1</v>
      </c>
      <c r="F152" s="154" t="s">
        <v>195</v>
      </c>
      <c r="H152" s="153" t="s">
        <v>1</v>
      </c>
      <c r="I152" s="155"/>
      <c r="L152" s="152"/>
      <c r="M152" s="156"/>
      <c r="T152" s="157"/>
      <c r="AT152" s="153" t="s">
        <v>159</v>
      </c>
      <c r="AU152" s="153" t="s">
        <v>88</v>
      </c>
      <c r="AV152" s="12" t="s">
        <v>86</v>
      </c>
      <c r="AW152" s="12" t="s">
        <v>33</v>
      </c>
      <c r="AX152" s="12" t="s">
        <v>79</v>
      </c>
      <c r="AY152" s="153" t="s">
        <v>148</v>
      </c>
    </row>
    <row r="153" spans="2:65" s="13" customFormat="1" ht="11.25">
      <c r="B153" s="158"/>
      <c r="D153" s="148" t="s">
        <v>159</v>
      </c>
      <c r="E153" s="159" t="s">
        <v>1</v>
      </c>
      <c r="F153" s="160" t="s">
        <v>404</v>
      </c>
      <c r="H153" s="161">
        <v>172</v>
      </c>
      <c r="I153" s="162"/>
      <c r="L153" s="158"/>
      <c r="M153" s="163"/>
      <c r="T153" s="164"/>
      <c r="AT153" s="159" t="s">
        <v>159</v>
      </c>
      <c r="AU153" s="159" t="s">
        <v>88</v>
      </c>
      <c r="AV153" s="13" t="s">
        <v>88</v>
      </c>
      <c r="AW153" s="13" t="s">
        <v>33</v>
      </c>
      <c r="AX153" s="13" t="s">
        <v>79</v>
      </c>
      <c r="AY153" s="159" t="s">
        <v>148</v>
      </c>
    </row>
    <row r="154" spans="2:65" s="14" customFormat="1" ht="11.25">
      <c r="B154" s="165"/>
      <c r="D154" s="148" t="s">
        <v>159</v>
      </c>
      <c r="E154" s="166" t="s">
        <v>1</v>
      </c>
      <c r="F154" s="167" t="s">
        <v>162</v>
      </c>
      <c r="H154" s="168">
        <v>172</v>
      </c>
      <c r="I154" s="169"/>
      <c r="L154" s="165"/>
      <c r="M154" s="170"/>
      <c r="T154" s="171"/>
      <c r="AT154" s="166" t="s">
        <v>159</v>
      </c>
      <c r="AU154" s="166" t="s">
        <v>88</v>
      </c>
      <c r="AV154" s="14" t="s">
        <v>155</v>
      </c>
      <c r="AW154" s="14" t="s">
        <v>33</v>
      </c>
      <c r="AX154" s="14" t="s">
        <v>86</v>
      </c>
      <c r="AY154" s="166" t="s">
        <v>148</v>
      </c>
    </row>
    <row r="155" spans="2:65" s="1" customFormat="1" ht="24.2" customHeight="1">
      <c r="B155" s="31"/>
      <c r="C155" s="135" t="s">
        <v>181</v>
      </c>
      <c r="D155" s="135" t="s">
        <v>150</v>
      </c>
      <c r="E155" s="136" t="s">
        <v>198</v>
      </c>
      <c r="F155" s="137" t="s">
        <v>199</v>
      </c>
      <c r="G155" s="138" t="s">
        <v>153</v>
      </c>
      <c r="H155" s="139">
        <v>172</v>
      </c>
      <c r="I155" s="140"/>
      <c r="J155" s="141">
        <f>ROUND(I155*H155,2)</f>
        <v>0</v>
      </c>
      <c r="K155" s="137" t="s">
        <v>154</v>
      </c>
      <c r="L155" s="31"/>
      <c r="M155" s="142" t="s">
        <v>1</v>
      </c>
      <c r="N155" s="143" t="s">
        <v>44</v>
      </c>
      <c r="P155" s="144">
        <f>O155*H155</f>
        <v>0</v>
      </c>
      <c r="Q155" s="144">
        <v>0</v>
      </c>
      <c r="R155" s="144">
        <f>Q155*H155</f>
        <v>0</v>
      </c>
      <c r="S155" s="144">
        <v>0</v>
      </c>
      <c r="T155" s="145">
        <f>S155*H155</f>
        <v>0</v>
      </c>
      <c r="AR155" s="146" t="s">
        <v>155</v>
      </c>
      <c r="AT155" s="146" t="s">
        <v>150</v>
      </c>
      <c r="AU155" s="146" t="s">
        <v>88</v>
      </c>
      <c r="AY155" s="16" t="s">
        <v>148</v>
      </c>
      <c r="BE155" s="147">
        <f>IF(N155="základní",J155,0)</f>
        <v>0</v>
      </c>
      <c r="BF155" s="147">
        <f>IF(N155="snížená",J155,0)</f>
        <v>0</v>
      </c>
      <c r="BG155" s="147">
        <f>IF(N155="zákl. přenesená",J155,0)</f>
        <v>0</v>
      </c>
      <c r="BH155" s="147">
        <f>IF(N155="sníž. přenesená",J155,0)</f>
        <v>0</v>
      </c>
      <c r="BI155" s="147">
        <f>IF(N155="nulová",J155,0)</f>
        <v>0</v>
      </c>
      <c r="BJ155" s="16" t="s">
        <v>86</v>
      </c>
      <c r="BK155" s="147">
        <f>ROUND(I155*H155,2)</f>
        <v>0</v>
      </c>
      <c r="BL155" s="16" t="s">
        <v>155</v>
      </c>
      <c r="BM155" s="146" t="s">
        <v>410</v>
      </c>
    </row>
    <row r="156" spans="2:65" s="1" customFormat="1" ht="29.25">
      <c r="B156" s="31"/>
      <c r="D156" s="148" t="s">
        <v>157</v>
      </c>
      <c r="F156" s="149" t="s">
        <v>201</v>
      </c>
      <c r="I156" s="150"/>
      <c r="L156" s="31"/>
      <c r="M156" s="151"/>
      <c r="T156" s="55"/>
      <c r="AT156" s="16" t="s">
        <v>157</v>
      </c>
      <c r="AU156" s="16" t="s">
        <v>88</v>
      </c>
    </row>
    <row r="157" spans="2:65" s="12" customFormat="1" ht="11.25">
      <c r="B157" s="152"/>
      <c r="D157" s="148" t="s">
        <v>159</v>
      </c>
      <c r="E157" s="153" t="s">
        <v>1</v>
      </c>
      <c r="F157" s="154" t="s">
        <v>195</v>
      </c>
      <c r="H157" s="153" t="s">
        <v>1</v>
      </c>
      <c r="I157" s="155"/>
      <c r="L157" s="152"/>
      <c r="M157" s="156"/>
      <c r="T157" s="157"/>
      <c r="AT157" s="153" t="s">
        <v>159</v>
      </c>
      <c r="AU157" s="153" t="s">
        <v>88</v>
      </c>
      <c r="AV157" s="12" t="s">
        <v>86</v>
      </c>
      <c r="AW157" s="12" t="s">
        <v>33</v>
      </c>
      <c r="AX157" s="12" t="s">
        <v>79</v>
      </c>
      <c r="AY157" s="153" t="s">
        <v>148</v>
      </c>
    </row>
    <row r="158" spans="2:65" s="13" customFormat="1" ht="11.25">
      <c r="B158" s="158"/>
      <c r="D158" s="148" t="s">
        <v>159</v>
      </c>
      <c r="E158" s="159" t="s">
        <v>1</v>
      </c>
      <c r="F158" s="160" t="s">
        <v>404</v>
      </c>
      <c r="H158" s="161">
        <v>172</v>
      </c>
      <c r="I158" s="162"/>
      <c r="L158" s="158"/>
      <c r="M158" s="163"/>
      <c r="T158" s="164"/>
      <c r="AT158" s="159" t="s">
        <v>159</v>
      </c>
      <c r="AU158" s="159" t="s">
        <v>88</v>
      </c>
      <c r="AV158" s="13" t="s">
        <v>88</v>
      </c>
      <c r="AW158" s="13" t="s">
        <v>33</v>
      </c>
      <c r="AX158" s="13" t="s">
        <v>79</v>
      </c>
      <c r="AY158" s="159" t="s">
        <v>148</v>
      </c>
    </row>
    <row r="159" spans="2:65" s="14" customFormat="1" ht="11.25">
      <c r="B159" s="165"/>
      <c r="D159" s="148" t="s">
        <v>159</v>
      </c>
      <c r="E159" s="166" t="s">
        <v>1</v>
      </c>
      <c r="F159" s="167" t="s">
        <v>162</v>
      </c>
      <c r="H159" s="168">
        <v>172</v>
      </c>
      <c r="I159" s="169"/>
      <c r="L159" s="165"/>
      <c r="M159" s="170"/>
      <c r="T159" s="171"/>
      <c r="AT159" s="166" t="s">
        <v>159</v>
      </c>
      <c r="AU159" s="166" t="s">
        <v>88</v>
      </c>
      <c r="AV159" s="14" t="s">
        <v>155</v>
      </c>
      <c r="AW159" s="14" t="s">
        <v>33</v>
      </c>
      <c r="AX159" s="14" t="s">
        <v>86</v>
      </c>
      <c r="AY159" s="166" t="s">
        <v>148</v>
      </c>
    </row>
    <row r="160" spans="2:65" s="11" customFormat="1" ht="22.9" customHeight="1">
      <c r="B160" s="123"/>
      <c r="D160" s="124" t="s">
        <v>78</v>
      </c>
      <c r="E160" s="133" t="s">
        <v>202</v>
      </c>
      <c r="F160" s="133" t="s">
        <v>203</v>
      </c>
      <c r="I160" s="126"/>
      <c r="J160" s="134">
        <f>BK160</f>
        <v>0</v>
      </c>
      <c r="L160" s="123"/>
      <c r="M160" s="128"/>
      <c r="P160" s="129">
        <f>SUM(P161:P166)</f>
        <v>0</v>
      </c>
      <c r="R160" s="129">
        <f>SUM(R161:R166)</f>
        <v>1.68896</v>
      </c>
      <c r="T160" s="130">
        <f>SUM(T161:T166)</f>
        <v>0</v>
      </c>
      <c r="AR160" s="124" t="s">
        <v>86</v>
      </c>
      <c r="AT160" s="131" t="s">
        <v>78</v>
      </c>
      <c r="AU160" s="131" t="s">
        <v>86</v>
      </c>
      <c r="AY160" s="124" t="s">
        <v>148</v>
      </c>
      <c r="BK160" s="132">
        <f>SUM(BK161:BK166)</f>
        <v>0</v>
      </c>
    </row>
    <row r="161" spans="2:65" s="1" customFormat="1" ht="24.2" customHeight="1">
      <c r="B161" s="31"/>
      <c r="C161" s="135" t="s">
        <v>190</v>
      </c>
      <c r="D161" s="135" t="s">
        <v>150</v>
      </c>
      <c r="E161" s="136" t="s">
        <v>204</v>
      </c>
      <c r="F161" s="137" t="s">
        <v>205</v>
      </c>
      <c r="G161" s="138" t="s">
        <v>206</v>
      </c>
      <c r="H161" s="139">
        <v>2</v>
      </c>
      <c r="I161" s="140"/>
      <c r="J161" s="141">
        <f>ROUND(I161*H161,2)</f>
        <v>0</v>
      </c>
      <c r="K161" s="137" t="s">
        <v>207</v>
      </c>
      <c r="L161" s="31"/>
      <c r="M161" s="142" t="s">
        <v>1</v>
      </c>
      <c r="N161" s="143" t="s">
        <v>44</v>
      </c>
      <c r="P161" s="144">
        <f>O161*H161</f>
        <v>0</v>
      </c>
      <c r="Q161" s="144">
        <v>0.42368</v>
      </c>
      <c r="R161" s="144">
        <f>Q161*H161</f>
        <v>0.84736</v>
      </c>
      <c r="S161" s="144">
        <v>0</v>
      </c>
      <c r="T161" s="145">
        <f>S161*H161</f>
        <v>0</v>
      </c>
      <c r="AR161" s="146" t="s">
        <v>155</v>
      </c>
      <c r="AT161" s="146" t="s">
        <v>150</v>
      </c>
      <c r="AU161" s="146" t="s">
        <v>88</v>
      </c>
      <c r="AY161" s="16" t="s">
        <v>148</v>
      </c>
      <c r="BE161" s="147">
        <f>IF(N161="základní",J161,0)</f>
        <v>0</v>
      </c>
      <c r="BF161" s="147">
        <f>IF(N161="snížená",J161,0)</f>
        <v>0</v>
      </c>
      <c r="BG161" s="147">
        <f>IF(N161="zákl. přenesená",J161,0)</f>
        <v>0</v>
      </c>
      <c r="BH161" s="147">
        <f>IF(N161="sníž. přenesená",J161,0)</f>
        <v>0</v>
      </c>
      <c r="BI161" s="147">
        <f>IF(N161="nulová",J161,0)</f>
        <v>0</v>
      </c>
      <c r="BJ161" s="16" t="s">
        <v>86</v>
      </c>
      <c r="BK161" s="147">
        <f>ROUND(I161*H161,2)</f>
        <v>0</v>
      </c>
      <c r="BL161" s="16" t="s">
        <v>155</v>
      </c>
      <c r="BM161" s="146" t="s">
        <v>411</v>
      </c>
    </row>
    <row r="162" spans="2:65" s="1" customFormat="1" ht="19.5">
      <c r="B162" s="31"/>
      <c r="D162" s="148" t="s">
        <v>157</v>
      </c>
      <c r="F162" s="149" t="s">
        <v>205</v>
      </c>
      <c r="I162" s="150"/>
      <c r="L162" s="31"/>
      <c r="M162" s="151"/>
      <c r="T162" s="55"/>
      <c r="AT162" s="16" t="s">
        <v>157</v>
      </c>
      <c r="AU162" s="16" t="s">
        <v>88</v>
      </c>
    </row>
    <row r="163" spans="2:65" s="13" customFormat="1" ht="11.25">
      <c r="B163" s="158"/>
      <c r="D163" s="148" t="s">
        <v>159</v>
      </c>
      <c r="E163" s="159" t="s">
        <v>1</v>
      </c>
      <c r="F163" s="160" t="s">
        <v>88</v>
      </c>
      <c r="H163" s="161">
        <v>2</v>
      </c>
      <c r="I163" s="162"/>
      <c r="L163" s="158"/>
      <c r="M163" s="163"/>
      <c r="T163" s="164"/>
      <c r="AT163" s="159" t="s">
        <v>159</v>
      </c>
      <c r="AU163" s="159" t="s">
        <v>88</v>
      </c>
      <c r="AV163" s="13" t="s">
        <v>88</v>
      </c>
      <c r="AW163" s="13" t="s">
        <v>33</v>
      </c>
      <c r="AX163" s="13" t="s">
        <v>86</v>
      </c>
      <c r="AY163" s="159" t="s">
        <v>148</v>
      </c>
    </row>
    <row r="164" spans="2:65" s="1" customFormat="1" ht="24.2" customHeight="1">
      <c r="B164" s="31"/>
      <c r="C164" s="135" t="s">
        <v>197</v>
      </c>
      <c r="D164" s="135" t="s">
        <v>150</v>
      </c>
      <c r="E164" s="136" t="s">
        <v>210</v>
      </c>
      <c r="F164" s="137" t="s">
        <v>211</v>
      </c>
      <c r="G164" s="138" t="s">
        <v>206</v>
      </c>
      <c r="H164" s="139">
        <v>2</v>
      </c>
      <c r="I164" s="140"/>
      <c r="J164" s="141">
        <f>ROUND(I164*H164,2)</f>
        <v>0</v>
      </c>
      <c r="K164" s="137" t="s">
        <v>207</v>
      </c>
      <c r="L164" s="31"/>
      <c r="M164" s="142" t="s">
        <v>1</v>
      </c>
      <c r="N164" s="143" t="s">
        <v>44</v>
      </c>
      <c r="P164" s="144">
        <f>O164*H164</f>
        <v>0</v>
      </c>
      <c r="Q164" s="144">
        <v>0.42080000000000001</v>
      </c>
      <c r="R164" s="144">
        <f>Q164*H164</f>
        <v>0.84160000000000001</v>
      </c>
      <c r="S164" s="144">
        <v>0</v>
      </c>
      <c r="T164" s="145">
        <f>S164*H164</f>
        <v>0</v>
      </c>
      <c r="AR164" s="146" t="s">
        <v>155</v>
      </c>
      <c r="AT164" s="146" t="s">
        <v>150</v>
      </c>
      <c r="AU164" s="146" t="s">
        <v>88</v>
      </c>
      <c r="AY164" s="16" t="s">
        <v>148</v>
      </c>
      <c r="BE164" s="147">
        <f>IF(N164="základní",J164,0)</f>
        <v>0</v>
      </c>
      <c r="BF164" s="147">
        <f>IF(N164="snížená",J164,0)</f>
        <v>0</v>
      </c>
      <c r="BG164" s="147">
        <f>IF(N164="zákl. přenesená",J164,0)</f>
        <v>0</v>
      </c>
      <c r="BH164" s="147">
        <f>IF(N164="sníž. přenesená",J164,0)</f>
        <v>0</v>
      </c>
      <c r="BI164" s="147">
        <f>IF(N164="nulová",J164,0)</f>
        <v>0</v>
      </c>
      <c r="BJ164" s="16" t="s">
        <v>86</v>
      </c>
      <c r="BK164" s="147">
        <f>ROUND(I164*H164,2)</f>
        <v>0</v>
      </c>
      <c r="BL164" s="16" t="s">
        <v>155</v>
      </c>
      <c r="BM164" s="146" t="s">
        <v>412</v>
      </c>
    </row>
    <row r="165" spans="2:65" s="1" customFormat="1" ht="19.5">
      <c r="B165" s="31"/>
      <c r="D165" s="148" t="s">
        <v>157</v>
      </c>
      <c r="F165" s="149" t="s">
        <v>211</v>
      </c>
      <c r="I165" s="150"/>
      <c r="L165" s="31"/>
      <c r="M165" s="151"/>
      <c r="T165" s="55"/>
      <c r="AT165" s="16" t="s">
        <v>157</v>
      </c>
      <c r="AU165" s="16" t="s">
        <v>88</v>
      </c>
    </row>
    <row r="166" spans="2:65" s="13" customFormat="1" ht="11.25">
      <c r="B166" s="158"/>
      <c r="D166" s="148" t="s">
        <v>159</v>
      </c>
      <c r="E166" s="159" t="s">
        <v>1</v>
      </c>
      <c r="F166" s="160" t="s">
        <v>88</v>
      </c>
      <c r="H166" s="161">
        <v>2</v>
      </c>
      <c r="I166" s="162"/>
      <c r="L166" s="158"/>
      <c r="M166" s="163"/>
      <c r="T166" s="164"/>
      <c r="AT166" s="159" t="s">
        <v>159</v>
      </c>
      <c r="AU166" s="159" t="s">
        <v>88</v>
      </c>
      <c r="AV166" s="13" t="s">
        <v>88</v>
      </c>
      <c r="AW166" s="13" t="s">
        <v>33</v>
      </c>
      <c r="AX166" s="13" t="s">
        <v>86</v>
      </c>
      <c r="AY166" s="159" t="s">
        <v>148</v>
      </c>
    </row>
    <row r="167" spans="2:65" s="11" customFormat="1" ht="22.9" customHeight="1">
      <c r="B167" s="123"/>
      <c r="D167" s="124" t="s">
        <v>78</v>
      </c>
      <c r="E167" s="133" t="s">
        <v>209</v>
      </c>
      <c r="F167" s="133" t="s">
        <v>219</v>
      </c>
      <c r="I167" s="126"/>
      <c r="J167" s="134">
        <f>BK167</f>
        <v>0</v>
      </c>
      <c r="L167" s="123"/>
      <c r="M167" s="128"/>
      <c r="P167" s="129">
        <f>SUM(P168:P230)</f>
        <v>0</v>
      </c>
      <c r="R167" s="129">
        <f>SUM(R168:R230)</f>
        <v>16.408190000000001</v>
      </c>
      <c r="T167" s="130">
        <f>SUM(T168:T230)</f>
        <v>0.34400000000000003</v>
      </c>
      <c r="AR167" s="124" t="s">
        <v>86</v>
      </c>
      <c r="AT167" s="131" t="s">
        <v>78</v>
      </c>
      <c r="AU167" s="131" t="s">
        <v>86</v>
      </c>
      <c r="AY167" s="124" t="s">
        <v>148</v>
      </c>
      <c r="BK167" s="132">
        <f>SUM(BK168:BK230)</f>
        <v>0</v>
      </c>
    </row>
    <row r="168" spans="2:65" s="1" customFormat="1" ht="24.2" customHeight="1">
      <c r="B168" s="31"/>
      <c r="C168" s="135" t="s">
        <v>345</v>
      </c>
      <c r="D168" s="135" t="s">
        <v>150</v>
      </c>
      <c r="E168" s="136" t="s">
        <v>227</v>
      </c>
      <c r="F168" s="137" t="s">
        <v>228</v>
      </c>
      <c r="G168" s="138" t="s">
        <v>171</v>
      </c>
      <c r="H168" s="139">
        <v>17</v>
      </c>
      <c r="I168" s="140"/>
      <c r="J168" s="141">
        <f>ROUND(I168*H168,2)</f>
        <v>0</v>
      </c>
      <c r="K168" s="137" t="s">
        <v>154</v>
      </c>
      <c r="L168" s="31"/>
      <c r="M168" s="142" t="s">
        <v>1</v>
      </c>
      <c r="N168" s="143" t="s">
        <v>44</v>
      </c>
      <c r="P168" s="144">
        <f>O168*H168</f>
        <v>0</v>
      </c>
      <c r="Q168" s="144">
        <v>1E-4</v>
      </c>
      <c r="R168" s="144">
        <f>Q168*H168</f>
        <v>1.7000000000000001E-3</v>
      </c>
      <c r="S168" s="144">
        <v>0</v>
      </c>
      <c r="T168" s="145">
        <f>S168*H168</f>
        <v>0</v>
      </c>
      <c r="AR168" s="146" t="s">
        <v>155</v>
      </c>
      <c r="AT168" s="146" t="s">
        <v>150</v>
      </c>
      <c r="AU168" s="146" t="s">
        <v>88</v>
      </c>
      <c r="AY168" s="16" t="s">
        <v>148</v>
      </c>
      <c r="BE168" s="147">
        <f>IF(N168="základní",J168,0)</f>
        <v>0</v>
      </c>
      <c r="BF168" s="147">
        <f>IF(N168="snížená",J168,0)</f>
        <v>0</v>
      </c>
      <c r="BG168" s="147">
        <f>IF(N168="zákl. přenesená",J168,0)</f>
        <v>0</v>
      </c>
      <c r="BH168" s="147">
        <f>IF(N168="sníž. přenesená",J168,0)</f>
        <v>0</v>
      </c>
      <c r="BI168" s="147">
        <f>IF(N168="nulová",J168,0)</f>
        <v>0</v>
      </c>
      <c r="BJ168" s="16" t="s">
        <v>86</v>
      </c>
      <c r="BK168" s="147">
        <f>ROUND(I168*H168,2)</f>
        <v>0</v>
      </c>
      <c r="BL168" s="16" t="s">
        <v>155</v>
      </c>
      <c r="BM168" s="146" t="s">
        <v>413</v>
      </c>
    </row>
    <row r="169" spans="2:65" s="1" customFormat="1" ht="19.5">
      <c r="B169" s="31"/>
      <c r="D169" s="148" t="s">
        <v>157</v>
      </c>
      <c r="F169" s="149" t="s">
        <v>230</v>
      </c>
      <c r="I169" s="150"/>
      <c r="L169" s="31"/>
      <c r="M169" s="151"/>
      <c r="T169" s="55"/>
      <c r="AT169" s="16" t="s">
        <v>157</v>
      </c>
      <c r="AU169" s="16" t="s">
        <v>88</v>
      </c>
    </row>
    <row r="170" spans="2:65" s="12" customFormat="1" ht="11.25">
      <c r="B170" s="152"/>
      <c r="D170" s="148" t="s">
        <v>159</v>
      </c>
      <c r="E170" s="153" t="s">
        <v>1</v>
      </c>
      <c r="F170" s="154" t="s">
        <v>195</v>
      </c>
      <c r="H170" s="153" t="s">
        <v>1</v>
      </c>
      <c r="I170" s="155"/>
      <c r="L170" s="152"/>
      <c r="M170" s="156"/>
      <c r="T170" s="157"/>
      <c r="AT170" s="153" t="s">
        <v>159</v>
      </c>
      <c r="AU170" s="153" t="s">
        <v>88</v>
      </c>
      <c r="AV170" s="12" t="s">
        <v>86</v>
      </c>
      <c r="AW170" s="12" t="s">
        <v>33</v>
      </c>
      <c r="AX170" s="12" t="s">
        <v>79</v>
      </c>
      <c r="AY170" s="153" t="s">
        <v>148</v>
      </c>
    </row>
    <row r="171" spans="2:65" s="13" customFormat="1" ht="11.25">
      <c r="B171" s="158"/>
      <c r="D171" s="148" t="s">
        <v>159</v>
      </c>
      <c r="E171" s="159" t="s">
        <v>1</v>
      </c>
      <c r="F171" s="160" t="s">
        <v>414</v>
      </c>
      <c r="H171" s="161">
        <v>17</v>
      </c>
      <c r="I171" s="162"/>
      <c r="L171" s="158"/>
      <c r="M171" s="163"/>
      <c r="T171" s="164"/>
      <c r="AT171" s="159" t="s">
        <v>159</v>
      </c>
      <c r="AU171" s="159" t="s">
        <v>88</v>
      </c>
      <c r="AV171" s="13" t="s">
        <v>88</v>
      </c>
      <c r="AW171" s="13" t="s">
        <v>33</v>
      </c>
      <c r="AX171" s="13" t="s">
        <v>79</v>
      </c>
      <c r="AY171" s="159" t="s">
        <v>148</v>
      </c>
    </row>
    <row r="172" spans="2:65" s="14" customFormat="1" ht="11.25">
      <c r="B172" s="165"/>
      <c r="D172" s="148" t="s">
        <v>159</v>
      </c>
      <c r="E172" s="166" t="s">
        <v>1</v>
      </c>
      <c r="F172" s="167" t="s">
        <v>162</v>
      </c>
      <c r="H172" s="168">
        <v>17</v>
      </c>
      <c r="I172" s="169"/>
      <c r="L172" s="165"/>
      <c r="M172" s="170"/>
      <c r="T172" s="171"/>
      <c r="AT172" s="166" t="s">
        <v>159</v>
      </c>
      <c r="AU172" s="166" t="s">
        <v>88</v>
      </c>
      <c r="AV172" s="14" t="s">
        <v>155</v>
      </c>
      <c r="AW172" s="14" t="s">
        <v>33</v>
      </c>
      <c r="AX172" s="14" t="s">
        <v>86</v>
      </c>
      <c r="AY172" s="166" t="s">
        <v>148</v>
      </c>
    </row>
    <row r="173" spans="2:65" s="1" customFormat="1" ht="24.2" customHeight="1">
      <c r="B173" s="31"/>
      <c r="C173" s="135" t="s">
        <v>209</v>
      </c>
      <c r="D173" s="135" t="s">
        <v>150</v>
      </c>
      <c r="E173" s="136" t="s">
        <v>415</v>
      </c>
      <c r="F173" s="137" t="s">
        <v>416</v>
      </c>
      <c r="G173" s="138" t="s">
        <v>153</v>
      </c>
      <c r="H173" s="139">
        <v>12</v>
      </c>
      <c r="I173" s="140"/>
      <c r="J173" s="141">
        <f>ROUND(I173*H173,2)</f>
        <v>0</v>
      </c>
      <c r="K173" s="137" t="s">
        <v>154</v>
      </c>
      <c r="L173" s="31"/>
      <c r="M173" s="142" t="s">
        <v>1</v>
      </c>
      <c r="N173" s="143" t="s">
        <v>44</v>
      </c>
      <c r="P173" s="144">
        <f>O173*H173</f>
        <v>0</v>
      </c>
      <c r="Q173" s="144">
        <v>1.1999999999999999E-3</v>
      </c>
      <c r="R173" s="144">
        <f>Q173*H173</f>
        <v>1.44E-2</v>
      </c>
      <c r="S173" s="144">
        <v>0</v>
      </c>
      <c r="T173" s="145">
        <f>S173*H173</f>
        <v>0</v>
      </c>
      <c r="AR173" s="146" t="s">
        <v>155</v>
      </c>
      <c r="AT173" s="146" t="s">
        <v>150</v>
      </c>
      <c r="AU173" s="146" t="s">
        <v>88</v>
      </c>
      <c r="AY173" s="16" t="s">
        <v>148</v>
      </c>
      <c r="BE173" s="147">
        <f>IF(N173="základní",J173,0)</f>
        <v>0</v>
      </c>
      <c r="BF173" s="147">
        <f>IF(N173="snížená",J173,0)</f>
        <v>0</v>
      </c>
      <c r="BG173" s="147">
        <f>IF(N173="zákl. přenesená",J173,0)</f>
        <v>0</v>
      </c>
      <c r="BH173" s="147">
        <f>IF(N173="sníž. přenesená",J173,0)</f>
        <v>0</v>
      </c>
      <c r="BI173" s="147">
        <f>IF(N173="nulová",J173,0)</f>
        <v>0</v>
      </c>
      <c r="BJ173" s="16" t="s">
        <v>86</v>
      </c>
      <c r="BK173" s="147">
        <f>ROUND(I173*H173,2)</f>
        <v>0</v>
      </c>
      <c r="BL173" s="16" t="s">
        <v>155</v>
      </c>
      <c r="BM173" s="146" t="s">
        <v>417</v>
      </c>
    </row>
    <row r="174" spans="2:65" s="1" customFormat="1" ht="19.5">
      <c r="B174" s="31"/>
      <c r="D174" s="148" t="s">
        <v>157</v>
      </c>
      <c r="F174" s="149" t="s">
        <v>418</v>
      </c>
      <c r="I174" s="150"/>
      <c r="L174" s="31"/>
      <c r="M174" s="151"/>
      <c r="T174" s="55"/>
      <c r="AT174" s="16" t="s">
        <v>157</v>
      </c>
      <c r="AU174" s="16" t="s">
        <v>88</v>
      </c>
    </row>
    <row r="175" spans="2:65" s="12" customFormat="1" ht="11.25">
      <c r="B175" s="152"/>
      <c r="D175" s="148" t="s">
        <v>159</v>
      </c>
      <c r="E175" s="153" t="s">
        <v>1</v>
      </c>
      <c r="F175" s="154" t="s">
        <v>195</v>
      </c>
      <c r="H175" s="153" t="s">
        <v>1</v>
      </c>
      <c r="I175" s="155"/>
      <c r="L175" s="152"/>
      <c r="M175" s="156"/>
      <c r="T175" s="157"/>
      <c r="AT175" s="153" t="s">
        <v>159</v>
      </c>
      <c r="AU175" s="153" t="s">
        <v>88</v>
      </c>
      <c r="AV175" s="12" t="s">
        <v>86</v>
      </c>
      <c r="AW175" s="12" t="s">
        <v>33</v>
      </c>
      <c r="AX175" s="12" t="s">
        <v>79</v>
      </c>
      <c r="AY175" s="153" t="s">
        <v>148</v>
      </c>
    </row>
    <row r="176" spans="2:65" s="13" customFormat="1" ht="11.25">
      <c r="B176" s="158"/>
      <c r="D176" s="148" t="s">
        <v>159</v>
      </c>
      <c r="E176" s="159" t="s">
        <v>1</v>
      </c>
      <c r="F176" s="160" t="s">
        <v>419</v>
      </c>
      <c r="H176" s="161">
        <v>12</v>
      </c>
      <c r="I176" s="162"/>
      <c r="L176" s="158"/>
      <c r="M176" s="163"/>
      <c r="T176" s="164"/>
      <c r="AT176" s="159" t="s">
        <v>159</v>
      </c>
      <c r="AU176" s="159" t="s">
        <v>88</v>
      </c>
      <c r="AV176" s="13" t="s">
        <v>88</v>
      </c>
      <c r="AW176" s="13" t="s">
        <v>33</v>
      </c>
      <c r="AX176" s="13" t="s">
        <v>79</v>
      </c>
      <c r="AY176" s="159" t="s">
        <v>148</v>
      </c>
    </row>
    <row r="177" spans="2:65" s="14" customFormat="1" ht="11.25">
      <c r="B177" s="165"/>
      <c r="D177" s="148" t="s">
        <v>159</v>
      </c>
      <c r="E177" s="166" t="s">
        <v>1</v>
      </c>
      <c r="F177" s="167" t="s">
        <v>162</v>
      </c>
      <c r="H177" s="168">
        <v>12</v>
      </c>
      <c r="I177" s="169"/>
      <c r="L177" s="165"/>
      <c r="M177" s="170"/>
      <c r="T177" s="171"/>
      <c r="AT177" s="166" t="s">
        <v>159</v>
      </c>
      <c r="AU177" s="166" t="s">
        <v>88</v>
      </c>
      <c r="AV177" s="14" t="s">
        <v>155</v>
      </c>
      <c r="AW177" s="14" t="s">
        <v>33</v>
      </c>
      <c r="AX177" s="14" t="s">
        <v>86</v>
      </c>
      <c r="AY177" s="166" t="s">
        <v>148</v>
      </c>
    </row>
    <row r="178" spans="2:65" s="1" customFormat="1" ht="24.2" customHeight="1">
      <c r="B178" s="31"/>
      <c r="C178" s="135" t="s">
        <v>351</v>
      </c>
      <c r="D178" s="135" t="s">
        <v>150</v>
      </c>
      <c r="E178" s="136" t="s">
        <v>243</v>
      </c>
      <c r="F178" s="137" t="s">
        <v>244</v>
      </c>
      <c r="G178" s="138" t="s">
        <v>171</v>
      </c>
      <c r="H178" s="139">
        <v>17</v>
      </c>
      <c r="I178" s="140"/>
      <c r="J178" s="141">
        <f>ROUND(I178*H178,2)</f>
        <v>0</v>
      </c>
      <c r="K178" s="137" t="s">
        <v>154</v>
      </c>
      <c r="L178" s="31"/>
      <c r="M178" s="142" t="s">
        <v>1</v>
      </c>
      <c r="N178" s="143" t="s">
        <v>44</v>
      </c>
      <c r="P178" s="144">
        <f>O178*H178</f>
        <v>0</v>
      </c>
      <c r="Q178" s="144">
        <v>2.0000000000000001E-4</v>
      </c>
      <c r="R178" s="144">
        <f>Q178*H178</f>
        <v>3.4000000000000002E-3</v>
      </c>
      <c r="S178" s="144">
        <v>0</v>
      </c>
      <c r="T178" s="145">
        <f>S178*H178</f>
        <v>0</v>
      </c>
      <c r="AR178" s="146" t="s">
        <v>155</v>
      </c>
      <c r="AT178" s="146" t="s">
        <v>150</v>
      </c>
      <c r="AU178" s="146" t="s">
        <v>88</v>
      </c>
      <c r="AY178" s="16" t="s">
        <v>148</v>
      </c>
      <c r="BE178" s="147">
        <f>IF(N178="základní",J178,0)</f>
        <v>0</v>
      </c>
      <c r="BF178" s="147">
        <f>IF(N178="snížená",J178,0)</f>
        <v>0</v>
      </c>
      <c r="BG178" s="147">
        <f>IF(N178="zákl. přenesená",J178,0)</f>
        <v>0</v>
      </c>
      <c r="BH178" s="147">
        <f>IF(N178="sníž. přenesená",J178,0)</f>
        <v>0</v>
      </c>
      <c r="BI178" s="147">
        <f>IF(N178="nulová",J178,0)</f>
        <v>0</v>
      </c>
      <c r="BJ178" s="16" t="s">
        <v>86</v>
      </c>
      <c r="BK178" s="147">
        <f>ROUND(I178*H178,2)</f>
        <v>0</v>
      </c>
      <c r="BL178" s="16" t="s">
        <v>155</v>
      </c>
      <c r="BM178" s="146" t="s">
        <v>420</v>
      </c>
    </row>
    <row r="179" spans="2:65" s="1" customFormat="1" ht="19.5">
      <c r="B179" s="31"/>
      <c r="D179" s="148" t="s">
        <v>157</v>
      </c>
      <c r="F179" s="149" t="s">
        <v>246</v>
      </c>
      <c r="I179" s="150"/>
      <c r="L179" s="31"/>
      <c r="M179" s="151"/>
      <c r="T179" s="55"/>
      <c r="AT179" s="16" t="s">
        <v>157</v>
      </c>
      <c r="AU179" s="16" t="s">
        <v>88</v>
      </c>
    </row>
    <row r="180" spans="2:65" s="12" customFormat="1" ht="11.25">
      <c r="B180" s="152"/>
      <c r="D180" s="148" t="s">
        <v>159</v>
      </c>
      <c r="E180" s="153" t="s">
        <v>1</v>
      </c>
      <c r="F180" s="154" t="s">
        <v>195</v>
      </c>
      <c r="H180" s="153" t="s">
        <v>1</v>
      </c>
      <c r="I180" s="155"/>
      <c r="L180" s="152"/>
      <c r="M180" s="156"/>
      <c r="T180" s="157"/>
      <c r="AT180" s="153" t="s">
        <v>159</v>
      </c>
      <c r="AU180" s="153" t="s">
        <v>88</v>
      </c>
      <c r="AV180" s="12" t="s">
        <v>86</v>
      </c>
      <c r="AW180" s="12" t="s">
        <v>33</v>
      </c>
      <c r="AX180" s="12" t="s">
        <v>79</v>
      </c>
      <c r="AY180" s="153" t="s">
        <v>148</v>
      </c>
    </row>
    <row r="181" spans="2:65" s="13" customFormat="1" ht="11.25">
      <c r="B181" s="158"/>
      <c r="D181" s="148" t="s">
        <v>159</v>
      </c>
      <c r="E181" s="159" t="s">
        <v>1</v>
      </c>
      <c r="F181" s="160" t="s">
        <v>414</v>
      </c>
      <c r="H181" s="161">
        <v>17</v>
      </c>
      <c r="I181" s="162"/>
      <c r="L181" s="158"/>
      <c r="M181" s="163"/>
      <c r="T181" s="164"/>
      <c r="AT181" s="159" t="s">
        <v>159</v>
      </c>
      <c r="AU181" s="159" t="s">
        <v>88</v>
      </c>
      <c r="AV181" s="13" t="s">
        <v>88</v>
      </c>
      <c r="AW181" s="13" t="s">
        <v>33</v>
      </c>
      <c r="AX181" s="13" t="s">
        <v>79</v>
      </c>
      <c r="AY181" s="159" t="s">
        <v>148</v>
      </c>
    </row>
    <row r="182" spans="2:65" s="14" customFormat="1" ht="11.25">
      <c r="B182" s="165"/>
      <c r="D182" s="148" t="s">
        <v>159</v>
      </c>
      <c r="E182" s="166" t="s">
        <v>1</v>
      </c>
      <c r="F182" s="167" t="s">
        <v>162</v>
      </c>
      <c r="H182" s="168">
        <v>17</v>
      </c>
      <c r="I182" s="169"/>
      <c r="L182" s="165"/>
      <c r="M182" s="170"/>
      <c r="T182" s="171"/>
      <c r="AT182" s="166" t="s">
        <v>159</v>
      </c>
      <c r="AU182" s="166" t="s">
        <v>88</v>
      </c>
      <c r="AV182" s="14" t="s">
        <v>155</v>
      </c>
      <c r="AW182" s="14" t="s">
        <v>33</v>
      </c>
      <c r="AX182" s="14" t="s">
        <v>86</v>
      </c>
      <c r="AY182" s="166" t="s">
        <v>148</v>
      </c>
    </row>
    <row r="183" spans="2:65" s="1" customFormat="1" ht="24.2" customHeight="1">
      <c r="B183" s="31"/>
      <c r="C183" s="135" t="s">
        <v>220</v>
      </c>
      <c r="D183" s="135" t="s">
        <v>150</v>
      </c>
      <c r="E183" s="136" t="s">
        <v>421</v>
      </c>
      <c r="F183" s="137" t="s">
        <v>422</v>
      </c>
      <c r="G183" s="138" t="s">
        <v>153</v>
      </c>
      <c r="H183" s="139">
        <v>12</v>
      </c>
      <c r="I183" s="140"/>
      <c r="J183" s="141">
        <f>ROUND(I183*H183,2)</f>
        <v>0</v>
      </c>
      <c r="K183" s="137" t="s">
        <v>154</v>
      </c>
      <c r="L183" s="31"/>
      <c r="M183" s="142" t="s">
        <v>1</v>
      </c>
      <c r="N183" s="143" t="s">
        <v>44</v>
      </c>
      <c r="P183" s="144">
        <f>O183*H183</f>
        <v>0</v>
      </c>
      <c r="Q183" s="144">
        <v>1.6000000000000001E-3</v>
      </c>
      <c r="R183" s="144">
        <f>Q183*H183</f>
        <v>1.9200000000000002E-2</v>
      </c>
      <c r="S183" s="144">
        <v>0</v>
      </c>
      <c r="T183" s="145">
        <f>S183*H183</f>
        <v>0</v>
      </c>
      <c r="AR183" s="146" t="s">
        <v>155</v>
      </c>
      <c r="AT183" s="146" t="s">
        <v>150</v>
      </c>
      <c r="AU183" s="146" t="s">
        <v>88</v>
      </c>
      <c r="AY183" s="16" t="s">
        <v>148</v>
      </c>
      <c r="BE183" s="147">
        <f>IF(N183="základní",J183,0)</f>
        <v>0</v>
      </c>
      <c r="BF183" s="147">
        <f>IF(N183="snížená",J183,0)</f>
        <v>0</v>
      </c>
      <c r="BG183" s="147">
        <f>IF(N183="zákl. přenesená",J183,0)</f>
        <v>0</v>
      </c>
      <c r="BH183" s="147">
        <f>IF(N183="sníž. přenesená",J183,0)</f>
        <v>0</v>
      </c>
      <c r="BI183" s="147">
        <f>IF(N183="nulová",J183,0)</f>
        <v>0</v>
      </c>
      <c r="BJ183" s="16" t="s">
        <v>86</v>
      </c>
      <c r="BK183" s="147">
        <f>ROUND(I183*H183,2)</f>
        <v>0</v>
      </c>
      <c r="BL183" s="16" t="s">
        <v>155</v>
      </c>
      <c r="BM183" s="146" t="s">
        <v>423</v>
      </c>
    </row>
    <row r="184" spans="2:65" s="1" customFormat="1" ht="19.5">
      <c r="B184" s="31"/>
      <c r="D184" s="148" t="s">
        <v>157</v>
      </c>
      <c r="F184" s="149" t="s">
        <v>424</v>
      </c>
      <c r="I184" s="150"/>
      <c r="L184" s="31"/>
      <c r="M184" s="151"/>
      <c r="T184" s="55"/>
      <c r="AT184" s="16" t="s">
        <v>157</v>
      </c>
      <c r="AU184" s="16" t="s">
        <v>88</v>
      </c>
    </row>
    <row r="185" spans="2:65" s="12" customFormat="1" ht="11.25">
      <c r="B185" s="152"/>
      <c r="D185" s="148" t="s">
        <v>159</v>
      </c>
      <c r="E185" s="153" t="s">
        <v>1</v>
      </c>
      <c r="F185" s="154" t="s">
        <v>195</v>
      </c>
      <c r="H185" s="153" t="s">
        <v>1</v>
      </c>
      <c r="I185" s="155"/>
      <c r="L185" s="152"/>
      <c r="M185" s="156"/>
      <c r="T185" s="157"/>
      <c r="AT185" s="153" t="s">
        <v>159</v>
      </c>
      <c r="AU185" s="153" t="s">
        <v>88</v>
      </c>
      <c r="AV185" s="12" t="s">
        <v>86</v>
      </c>
      <c r="AW185" s="12" t="s">
        <v>33</v>
      </c>
      <c r="AX185" s="12" t="s">
        <v>79</v>
      </c>
      <c r="AY185" s="153" t="s">
        <v>148</v>
      </c>
    </row>
    <row r="186" spans="2:65" s="13" customFormat="1" ht="11.25">
      <c r="B186" s="158"/>
      <c r="D186" s="148" t="s">
        <v>159</v>
      </c>
      <c r="E186" s="159" t="s">
        <v>1</v>
      </c>
      <c r="F186" s="160" t="s">
        <v>419</v>
      </c>
      <c r="H186" s="161">
        <v>12</v>
      </c>
      <c r="I186" s="162"/>
      <c r="L186" s="158"/>
      <c r="M186" s="163"/>
      <c r="T186" s="164"/>
      <c r="AT186" s="159" t="s">
        <v>159</v>
      </c>
      <c r="AU186" s="159" t="s">
        <v>88</v>
      </c>
      <c r="AV186" s="13" t="s">
        <v>88</v>
      </c>
      <c r="AW186" s="13" t="s">
        <v>33</v>
      </c>
      <c r="AX186" s="13" t="s">
        <v>79</v>
      </c>
      <c r="AY186" s="159" t="s">
        <v>148</v>
      </c>
    </row>
    <row r="187" spans="2:65" s="14" customFormat="1" ht="11.25">
      <c r="B187" s="165"/>
      <c r="D187" s="148" t="s">
        <v>159</v>
      </c>
      <c r="E187" s="166" t="s">
        <v>1</v>
      </c>
      <c r="F187" s="167" t="s">
        <v>162</v>
      </c>
      <c r="H187" s="168">
        <v>12</v>
      </c>
      <c r="I187" s="169"/>
      <c r="L187" s="165"/>
      <c r="M187" s="170"/>
      <c r="T187" s="171"/>
      <c r="AT187" s="166" t="s">
        <v>159</v>
      </c>
      <c r="AU187" s="166" t="s">
        <v>88</v>
      </c>
      <c r="AV187" s="14" t="s">
        <v>155</v>
      </c>
      <c r="AW187" s="14" t="s">
        <v>33</v>
      </c>
      <c r="AX187" s="14" t="s">
        <v>86</v>
      </c>
      <c r="AY187" s="166" t="s">
        <v>148</v>
      </c>
    </row>
    <row r="188" spans="2:65" s="1" customFormat="1" ht="16.5" customHeight="1">
      <c r="B188" s="31"/>
      <c r="C188" s="135" t="s">
        <v>8</v>
      </c>
      <c r="D188" s="135" t="s">
        <v>150</v>
      </c>
      <c r="E188" s="136" t="s">
        <v>253</v>
      </c>
      <c r="F188" s="137" t="s">
        <v>254</v>
      </c>
      <c r="G188" s="138" t="s">
        <v>171</v>
      </c>
      <c r="H188" s="139">
        <v>17</v>
      </c>
      <c r="I188" s="140"/>
      <c r="J188" s="141">
        <f>ROUND(I188*H188,2)</f>
        <v>0</v>
      </c>
      <c r="K188" s="137" t="s">
        <v>154</v>
      </c>
      <c r="L188" s="31"/>
      <c r="M188" s="142" t="s">
        <v>1</v>
      </c>
      <c r="N188" s="143" t="s">
        <v>44</v>
      </c>
      <c r="P188" s="144">
        <f>O188*H188</f>
        <v>0</v>
      </c>
      <c r="Q188" s="144">
        <v>0</v>
      </c>
      <c r="R188" s="144">
        <f>Q188*H188</f>
        <v>0</v>
      </c>
      <c r="S188" s="144">
        <v>0</v>
      </c>
      <c r="T188" s="145">
        <f>S188*H188</f>
        <v>0</v>
      </c>
      <c r="AR188" s="146" t="s">
        <v>155</v>
      </c>
      <c r="AT188" s="146" t="s">
        <v>150</v>
      </c>
      <c r="AU188" s="146" t="s">
        <v>88</v>
      </c>
      <c r="AY188" s="16" t="s">
        <v>148</v>
      </c>
      <c r="BE188" s="147">
        <f>IF(N188="základní",J188,0)</f>
        <v>0</v>
      </c>
      <c r="BF188" s="147">
        <f>IF(N188="snížená",J188,0)</f>
        <v>0</v>
      </c>
      <c r="BG188" s="147">
        <f>IF(N188="zákl. přenesená",J188,0)</f>
        <v>0</v>
      </c>
      <c r="BH188" s="147">
        <f>IF(N188="sníž. přenesená",J188,0)</f>
        <v>0</v>
      </c>
      <c r="BI188" s="147">
        <f>IF(N188="nulová",J188,0)</f>
        <v>0</v>
      </c>
      <c r="BJ188" s="16" t="s">
        <v>86</v>
      </c>
      <c r="BK188" s="147">
        <f>ROUND(I188*H188,2)</f>
        <v>0</v>
      </c>
      <c r="BL188" s="16" t="s">
        <v>155</v>
      </c>
      <c r="BM188" s="146" t="s">
        <v>425</v>
      </c>
    </row>
    <row r="189" spans="2:65" s="1" customFormat="1" ht="19.5">
      <c r="B189" s="31"/>
      <c r="D189" s="148" t="s">
        <v>157</v>
      </c>
      <c r="F189" s="149" t="s">
        <v>256</v>
      </c>
      <c r="I189" s="150"/>
      <c r="L189" s="31"/>
      <c r="M189" s="151"/>
      <c r="T189" s="55"/>
      <c r="AT189" s="16" t="s">
        <v>157</v>
      </c>
      <c r="AU189" s="16" t="s">
        <v>88</v>
      </c>
    </row>
    <row r="190" spans="2:65" s="12" customFormat="1" ht="11.25">
      <c r="B190" s="152"/>
      <c r="D190" s="148" t="s">
        <v>159</v>
      </c>
      <c r="E190" s="153" t="s">
        <v>1</v>
      </c>
      <c r="F190" s="154" t="s">
        <v>195</v>
      </c>
      <c r="H190" s="153" t="s">
        <v>1</v>
      </c>
      <c r="I190" s="155"/>
      <c r="L190" s="152"/>
      <c r="M190" s="156"/>
      <c r="T190" s="157"/>
      <c r="AT190" s="153" t="s">
        <v>159</v>
      </c>
      <c r="AU190" s="153" t="s">
        <v>88</v>
      </c>
      <c r="AV190" s="12" t="s">
        <v>86</v>
      </c>
      <c r="AW190" s="12" t="s">
        <v>33</v>
      </c>
      <c r="AX190" s="12" t="s">
        <v>79</v>
      </c>
      <c r="AY190" s="153" t="s">
        <v>148</v>
      </c>
    </row>
    <row r="191" spans="2:65" s="13" customFormat="1" ht="11.25">
      <c r="B191" s="158"/>
      <c r="D191" s="148" t="s">
        <v>159</v>
      </c>
      <c r="E191" s="159" t="s">
        <v>1</v>
      </c>
      <c r="F191" s="160" t="s">
        <v>414</v>
      </c>
      <c r="H191" s="161">
        <v>17</v>
      </c>
      <c r="I191" s="162"/>
      <c r="L191" s="158"/>
      <c r="M191" s="163"/>
      <c r="T191" s="164"/>
      <c r="AT191" s="159" t="s">
        <v>159</v>
      </c>
      <c r="AU191" s="159" t="s">
        <v>88</v>
      </c>
      <c r="AV191" s="13" t="s">
        <v>88</v>
      </c>
      <c r="AW191" s="13" t="s">
        <v>33</v>
      </c>
      <c r="AX191" s="13" t="s">
        <v>79</v>
      </c>
      <c r="AY191" s="159" t="s">
        <v>148</v>
      </c>
    </row>
    <row r="192" spans="2:65" s="14" customFormat="1" ht="11.25">
      <c r="B192" s="165"/>
      <c r="D192" s="148" t="s">
        <v>159</v>
      </c>
      <c r="E192" s="166" t="s">
        <v>1</v>
      </c>
      <c r="F192" s="167" t="s">
        <v>162</v>
      </c>
      <c r="H192" s="168">
        <v>17</v>
      </c>
      <c r="I192" s="169"/>
      <c r="L192" s="165"/>
      <c r="M192" s="170"/>
      <c r="T192" s="171"/>
      <c r="AT192" s="166" t="s">
        <v>159</v>
      </c>
      <c r="AU192" s="166" t="s">
        <v>88</v>
      </c>
      <c r="AV192" s="14" t="s">
        <v>155</v>
      </c>
      <c r="AW192" s="14" t="s">
        <v>33</v>
      </c>
      <c r="AX192" s="14" t="s">
        <v>86</v>
      </c>
      <c r="AY192" s="166" t="s">
        <v>148</v>
      </c>
    </row>
    <row r="193" spans="2:65" s="1" customFormat="1" ht="16.5" customHeight="1">
      <c r="B193" s="31"/>
      <c r="C193" s="135" t="s">
        <v>237</v>
      </c>
      <c r="D193" s="135" t="s">
        <v>150</v>
      </c>
      <c r="E193" s="136" t="s">
        <v>258</v>
      </c>
      <c r="F193" s="137" t="s">
        <v>259</v>
      </c>
      <c r="G193" s="138" t="s">
        <v>153</v>
      </c>
      <c r="H193" s="139">
        <v>12</v>
      </c>
      <c r="I193" s="140"/>
      <c r="J193" s="141">
        <f>ROUND(I193*H193,2)</f>
        <v>0</v>
      </c>
      <c r="K193" s="137" t="s">
        <v>154</v>
      </c>
      <c r="L193" s="31"/>
      <c r="M193" s="142" t="s">
        <v>1</v>
      </c>
      <c r="N193" s="143" t="s">
        <v>44</v>
      </c>
      <c r="P193" s="144">
        <f>O193*H193</f>
        <v>0</v>
      </c>
      <c r="Q193" s="144">
        <v>1.0000000000000001E-5</v>
      </c>
      <c r="R193" s="144">
        <f>Q193*H193</f>
        <v>1.2000000000000002E-4</v>
      </c>
      <c r="S193" s="144">
        <v>0</v>
      </c>
      <c r="T193" s="145">
        <f>S193*H193</f>
        <v>0</v>
      </c>
      <c r="AR193" s="146" t="s">
        <v>155</v>
      </c>
      <c r="AT193" s="146" t="s">
        <v>150</v>
      </c>
      <c r="AU193" s="146" t="s">
        <v>88</v>
      </c>
      <c r="AY193" s="16" t="s">
        <v>148</v>
      </c>
      <c r="BE193" s="147">
        <f>IF(N193="základní",J193,0)</f>
        <v>0</v>
      </c>
      <c r="BF193" s="147">
        <f>IF(N193="snížená",J193,0)</f>
        <v>0</v>
      </c>
      <c r="BG193" s="147">
        <f>IF(N193="zákl. přenesená",J193,0)</f>
        <v>0</v>
      </c>
      <c r="BH193" s="147">
        <f>IF(N193="sníž. přenesená",J193,0)</f>
        <v>0</v>
      </c>
      <c r="BI193" s="147">
        <f>IF(N193="nulová",J193,0)</f>
        <v>0</v>
      </c>
      <c r="BJ193" s="16" t="s">
        <v>86</v>
      </c>
      <c r="BK193" s="147">
        <f>ROUND(I193*H193,2)</f>
        <v>0</v>
      </c>
      <c r="BL193" s="16" t="s">
        <v>155</v>
      </c>
      <c r="BM193" s="146" t="s">
        <v>426</v>
      </c>
    </row>
    <row r="194" spans="2:65" s="1" customFormat="1" ht="19.5">
      <c r="B194" s="31"/>
      <c r="D194" s="148" t="s">
        <v>157</v>
      </c>
      <c r="F194" s="149" t="s">
        <v>261</v>
      </c>
      <c r="I194" s="150"/>
      <c r="L194" s="31"/>
      <c r="M194" s="151"/>
      <c r="T194" s="55"/>
      <c r="AT194" s="16" t="s">
        <v>157</v>
      </c>
      <c r="AU194" s="16" t="s">
        <v>88</v>
      </c>
    </row>
    <row r="195" spans="2:65" s="12" customFormat="1" ht="11.25">
      <c r="B195" s="152"/>
      <c r="D195" s="148" t="s">
        <v>159</v>
      </c>
      <c r="E195" s="153" t="s">
        <v>1</v>
      </c>
      <c r="F195" s="154" t="s">
        <v>195</v>
      </c>
      <c r="H195" s="153" t="s">
        <v>1</v>
      </c>
      <c r="I195" s="155"/>
      <c r="L195" s="152"/>
      <c r="M195" s="156"/>
      <c r="T195" s="157"/>
      <c r="AT195" s="153" t="s">
        <v>159</v>
      </c>
      <c r="AU195" s="153" t="s">
        <v>88</v>
      </c>
      <c r="AV195" s="12" t="s">
        <v>86</v>
      </c>
      <c r="AW195" s="12" t="s">
        <v>33</v>
      </c>
      <c r="AX195" s="12" t="s">
        <v>79</v>
      </c>
      <c r="AY195" s="153" t="s">
        <v>148</v>
      </c>
    </row>
    <row r="196" spans="2:65" s="13" customFormat="1" ht="11.25">
      <c r="B196" s="158"/>
      <c r="D196" s="148" t="s">
        <v>159</v>
      </c>
      <c r="E196" s="159" t="s">
        <v>1</v>
      </c>
      <c r="F196" s="160" t="s">
        <v>419</v>
      </c>
      <c r="H196" s="161">
        <v>12</v>
      </c>
      <c r="I196" s="162"/>
      <c r="L196" s="158"/>
      <c r="M196" s="163"/>
      <c r="T196" s="164"/>
      <c r="AT196" s="159" t="s">
        <v>159</v>
      </c>
      <c r="AU196" s="159" t="s">
        <v>88</v>
      </c>
      <c r="AV196" s="13" t="s">
        <v>88</v>
      </c>
      <c r="AW196" s="13" t="s">
        <v>33</v>
      </c>
      <c r="AX196" s="13" t="s">
        <v>79</v>
      </c>
      <c r="AY196" s="159" t="s">
        <v>148</v>
      </c>
    </row>
    <row r="197" spans="2:65" s="14" customFormat="1" ht="11.25">
      <c r="B197" s="165"/>
      <c r="D197" s="148" t="s">
        <v>159</v>
      </c>
      <c r="E197" s="166" t="s">
        <v>1</v>
      </c>
      <c r="F197" s="167" t="s">
        <v>162</v>
      </c>
      <c r="H197" s="168">
        <v>12</v>
      </c>
      <c r="I197" s="169"/>
      <c r="L197" s="165"/>
      <c r="M197" s="170"/>
      <c r="T197" s="171"/>
      <c r="AT197" s="166" t="s">
        <v>159</v>
      </c>
      <c r="AU197" s="166" t="s">
        <v>88</v>
      </c>
      <c r="AV197" s="14" t="s">
        <v>155</v>
      </c>
      <c r="AW197" s="14" t="s">
        <v>33</v>
      </c>
      <c r="AX197" s="14" t="s">
        <v>86</v>
      </c>
      <c r="AY197" s="166" t="s">
        <v>148</v>
      </c>
    </row>
    <row r="198" spans="2:65" s="1" customFormat="1" ht="33" customHeight="1">
      <c r="B198" s="31"/>
      <c r="C198" s="135" t="s">
        <v>247</v>
      </c>
      <c r="D198" s="135" t="s">
        <v>150</v>
      </c>
      <c r="E198" s="136" t="s">
        <v>263</v>
      </c>
      <c r="F198" s="137" t="s">
        <v>264</v>
      </c>
      <c r="G198" s="138" t="s">
        <v>171</v>
      </c>
      <c r="H198" s="139">
        <v>54.5</v>
      </c>
      <c r="I198" s="140"/>
      <c r="J198" s="141">
        <f>ROUND(I198*H198,2)</f>
        <v>0</v>
      </c>
      <c r="K198" s="137" t="s">
        <v>154</v>
      </c>
      <c r="L198" s="31"/>
      <c r="M198" s="142" t="s">
        <v>1</v>
      </c>
      <c r="N198" s="143" t="s">
        <v>44</v>
      </c>
      <c r="P198" s="144">
        <f>O198*H198</f>
        <v>0</v>
      </c>
      <c r="Q198" s="144">
        <v>0.16850000000000001</v>
      </c>
      <c r="R198" s="144">
        <f>Q198*H198</f>
        <v>9.183250000000001</v>
      </c>
      <c r="S198" s="144">
        <v>0</v>
      </c>
      <c r="T198" s="145">
        <f>S198*H198</f>
        <v>0</v>
      </c>
      <c r="AR198" s="146" t="s">
        <v>155</v>
      </c>
      <c r="AT198" s="146" t="s">
        <v>150</v>
      </c>
      <c r="AU198" s="146" t="s">
        <v>88</v>
      </c>
      <c r="AY198" s="16" t="s">
        <v>148</v>
      </c>
      <c r="BE198" s="147">
        <f>IF(N198="základní",J198,0)</f>
        <v>0</v>
      </c>
      <c r="BF198" s="147">
        <f>IF(N198="snížená",J198,0)</f>
        <v>0</v>
      </c>
      <c r="BG198" s="147">
        <f>IF(N198="zákl. přenesená",J198,0)</f>
        <v>0</v>
      </c>
      <c r="BH198" s="147">
        <f>IF(N198="sníž. přenesená",J198,0)</f>
        <v>0</v>
      </c>
      <c r="BI198" s="147">
        <f>IF(N198="nulová",J198,0)</f>
        <v>0</v>
      </c>
      <c r="BJ198" s="16" t="s">
        <v>86</v>
      </c>
      <c r="BK198" s="147">
        <f>ROUND(I198*H198,2)</f>
        <v>0</v>
      </c>
      <c r="BL198" s="16" t="s">
        <v>155</v>
      </c>
      <c r="BM198" s="146" t="s">
        <v>427</v>
      </c>
    </row>
    <row r="199" spans="2:65" s="1" customFormat="1" ht="29.25">
      <c r="B199" s="31"/>
      <c r="D199" s="148" t="s">
        <v>157</v>
      </c>
      <c r="F199" s="149" t="s">
        <v>266</v>
      </c>
      <c r="I199" s="150"/>
      <c r="L199" s="31"/>
      <c r="M199" s="151"/>
      <c r="T199" s="55"/>
      <c r="AT199" s="16" t="s">
        <v>157</v>
      </c>
      <c r="AU199" s="16" t="s">
        <v>88</v>
      </c>
    </row>
    <row r="200" spans="2:65" s="12" customFormat="1" ht="11.25">
      <c r="B200" s="152"/>
      <c r="D200" s="148" t="s">
        <v>159</v>
      </c>
      <c r="E200" s="153" t="s">
        <v>1</v>
      </c>
      <c r="F200" s="154" t="s">
        <v>195</v>
      </c>
      <c r="H200" s="153" t="s">
        <v>1</v>
      </c>
      <c r="I200" s="155"/>
      <c r="L200" s="152"/>
      <c r="M200" s="156"/>
      <c r="T200" s="157"/>
      <c r="AT200" s="153" t="s">
        <v>159</v>
      </c>
      <c r="AU200" s="153" t="s">
        <v>88</v>
      </c>
      <c r="AV200" s="12" t="s">
        <v>86</v>
      </c>
      <c r="AW200" s="12" t="s">
        <v>33</v>
      </c>
      <c r="AX200" s="12" t="s">
        <v>79</v>
      </c>
      <c r="AY200" s="153" t="s">
        <v>148</v>
      </c>
    </row>
    <row r="201" spans="2:65" s="13" customFormat="1" ht="11.25">
      <c r="B201" s="158"/>
      <c r="D201" s="148" t="s">
        <v>159</v>
      </c>
      <c r="E201" s="159" t="s">
        <v>1</v>
      </c>
      <c r="F201" s="160" t="s">
        <v>406</v>
      </c>
      <c r="H201" s="161">
        <v>54.5</v>
      </c>
      <c r="I201" s="162"/>
      <c r="L201" s="158"/>
      <c r="M201" s="163"/>
      <c r="T201" s="164"/>
      <c r="AT201" s="159" t="s">
        <v>159</v>
      </c>
      <c r="AU201" s="159" t="s">
        <v>88</v>
      </c>
      <c r="AV201" s="13" t="s">
        <v>88</v>
      </c>
      <c r="AW201" s="13" t="s">
        <v>33</v>
      </c>
      <c r="AX201" s="13" t="s">
        <v>79</v>
      </c>
      <c r="AY201" s="159" t="s">
        <v>148</v>
      </c>
    </row>
    <row r="202" spans="2:65" s="14" customFormat="1" ht="11.25">
      <c r="B202" s="165"/>
      <c r="D202" s="148" t="s">
        <v>159</v>
      </c>
      <c r="E202" s="166" t="s">
        <v>1</v>
      </c>
      <c r="F202" s="167" t="s">
        <v>162</v>
      </c>
      <c r="H202" s="168">
        <v>54.5</v>
      </c>
      <c r="I202" s="169"/>
      <c r="L202" s="165"/>
      <c r="M202" s="170"/>
      <c r="T202" s="171"/>
      <c r="AT202" s="166" t="s">
        <v>159</v>
      </c>
      <c r="AU202" s="166" t="s">
        <v>88</v>
      </c>
      <c r="AV202" s="14" t="s">
        <v>155</v>
      </c>
      <c r="AW202" s="14" t="s">
        <v>33</v>
      </c>
      <c r="AX202" s="14" t="s">
        <v>86</v>
      </c>
      <c r="AY202" s="166" t="s">
        <v>148</v>
      </c>
    </row>
    <row r="203" spans="2:65" s="1" customFormat="1" ht="16.5" customHeight="1">
      <c r="B203" s="31"/>
      <c r="C203" s="172" t="s">
        <v>252</v>
      </c>
      <c r="D203" s="172" t="s">
        <v>269</v>
      </c>
      <c r="E203" s="173" t="s">
        <v>270</v>
      </c>
      <c r="F203" s="174" t="s">
        <v>271</v>
      </c>
      <c r="G203" s="175" t="s">
        <v>171</v>
      </c>
      <c r="H203" s="176">
        <v>55.59</v>
      </c>
      <c r="I203" s="177"/>
      <c r="J203" s="178">
        <f>ROUND(I203*H203,2)</f>
        <v>0</v>
      </c>
      <c r="K203" s="174" t="s">
        <v>154</v>
      </c>
      <c r="L203" s="179"/>
      <c r="M203" s="180" t="s">
        <v>1</v>
      </c>
      <c r="N203" s="181" t="s">
        <v>44</v>
      </c>
      <c r="P203" s="144">
        <f>O203*H203</f>
        <v>0</v>
      </c>
      <c r="Q203" s="144">
        <v>0.08</v>
      </c>
      <c r="R203" s="144">
        <f>Q203*H203</f>
        <v>4.4472000000000005</v>
      </c>
      <c r="S203" s="144">
        <v>0</v>
      </c>
      <c r="T203" s="145">
        <f>S203*H203</f>
        <v>0</v>
      </c>
      <c r="AR203" s="146" t="s">
        <v>202</v>
      </c>
      <c r="AT203" s="146" t="s">
        <v>269</v>
      </c>
      <c r="AU203" s="146" t="s">
        <v>88</v>
      </c>
      <c r="AY203" s="16" t="s">
        <v>148</v>
      </c>
      <c r="BE203" s="147">
        <f>IF(N203="základní",J203,0)</f>
        <v>0</v>
      </c>
      <c r="BF203" s="147">
        <f>IF(N203="snížená",J203,0)</f>
        <v>0</v>
      </c>
      <c r="BG203" s="147">
        <f>IF(N203="zákl. přenesená",J203,0)</f>
        <v>0</v>
      </c>
      <c r="BH203" s="147">
        <f>IF(N203="sníž. přenesená",J203,0)</f>
        <v>0</v>
      </c>
      <c r="BI203" s="147">
        <f>IF(N203="nulová",J203,0)</f>
        <v>0</v>
      </c>
      <c r="BJ203" s="16" t="s">
        <v>86</v>
      </c>
      <c r="BK203" s="147">
        <f>ROUND(I203*H203,2)</f>
        <v>0</v>
      </c>
      <c r="BL203" s="16" t="s">
        <v>155</v>
      </c>
      <c r="BM203" s="146" t="s">
        <v>428</v>
      </c>
    </row>
    <row r="204" spans="2:65" s="1" customFormat="1" ht="11.25">
      <c r="B204" s="31"/>
      <c r="D204" s="148" t="s">
        <v>157</v>
      </c>
      <c r="F204" s="149" t="s">
        <v>271</v>
      </c>
      <c r="I204" s="150"/>
      <c r="L204" s="31"/>
      <c r="M204" s="151"/>
      <c r="T204" s="55"/>
      <c r="AT204" s="16" t="s">
        <v>157</v>
      </c>
      <c r="AU204" s="16" t="s">
        <v>88</v>
      </c>
    </row>
    <row r="205" spans="2:65" s="13" customFormat="1" ht="11.25">
      <c r="B205" s="158"/>
      <c r="D205" s="148" t="s">
        <v>159</v>
      </c>
      <c r="F205" s="160" t="s">
        <v>429</v>
      </c>
      <c r="H205" s="161">
        <v>55.59</v>
      </c>
      <c r="I205" s="162"/>
      <c r="L205" s="158"/>
      <c r="M205" s="163"/>
      <c r="T205" s="164"/>
      <c r="AT205" s="159" t="s">
        <v>159</v>
      </c>
      <c r="AU205" s="159" t="s">
        <v>88</v>
      </c>
      <c r="AV205" s="13" t="s">
        <v>88</v>
      </c>
      <c r="AW205" s="13" t="s">
        <v>4</v>
      </c>
      <c r="AX205" s="13" t="s">
        <v>86</v>
      </c>
      <c r="AY205" s="159" t="s">
        <v>148</v>
      </c>
    </row>
    <row r="206" spans="2:65" s="1" customFormat="1" ht="24.2" customHeight="1">
      <c r="B206" s="31"/>
      <c r="C206" s="135" t="s">
        <v>257</v>
      </c>
      <c r="D206" s="135" t="s">
        <v>150</v>
      </c>
      <c r="E206" s="136" t="s">
        <v>285</v>
      </c>
      <c r="F206" s="137" t="s">
        <v>286</v>
      </c>
      <c r="G206" s="138" t="s">
        <v>153</v>
      </c>
      <c r="H206" s="139">
        <v>172</v>
      </c>
      <c r="I206" s="140"/>
      <c r="J206" s="141">
        <f>ROUND(I206*H206,2)</f>
        <v>0</v>
      </c>
      <c r="K206" s="137" t="s">
        <v>154</v>
      </c>
      <c r="L206" s="31"/>
      <c r="M206" s="142" t="s">
        <v>1</v>
      </c>
      <c r="N206" s="143" t="s">
        <v>44</v>
      </c>
      <c r="P206" s="144">
        <f>O206*H206</f>
        <v>0</v>
      </c>
      <c r="Q206" s="144">
        <v>1.5910000000000001E-2</v>
      </c>
      <c r="R206" s="144">
        <f>Q206*H206</f>
        <v>2.7365200000000001</v>
      </c>
      <c r="S206" s="144">
        <v>0</v>
      </c>
      <c r="T206" s="145">
        <f>S206*H206</f>
        <v>0</v>
      </c>
      <c r="AR206" s="146" t="s">
        <v>155</v>
      </c>
      <c r="AT206" s="146" t="s">
        <v>150</v>
      </c>
      <c r="AU206" s="146" t="s">
        <v>88</v>
      </c>
      <c r="AY206" s="16" t="s">
        <v>148</v>
      </c>
      <c r="BE206" s="147">
        <f>IF(N206="základní",J206,0)</f>
        <v>0</v>
      </c>
      <c r="BF206" s="147">
        <f>IF(N206="snížená",J206,0)</f>
        <v>0</v>
      </c>
      <c r="BG206" s="147">
        <f>IF(N206="zákl. přenesená",J206,0)</f>
        <v>0</v>
      </c>
      <c r="BH206" s="147">
        <f>IF(N206="sníž. přenesená",J206,0)</f>
        <v>0</v>
      </c>
      <c r="BI206" s="147">
        <f>IF(N206="nulová",J206,0)</f>
        <v>0</v>
      </c>
      <c r="BJ206" s="16" t="s">
        <v>86</v>
      </c>
      <c r="BK206" s="147">
        <f>ROUND(I206*H206,2)</f>
        <v>0</v>
      </c>
      <c r="BL206" s="16" t="s">
        <v>155</v>
      </c>
      <c r="BM206" s="146" t="s">
        <v>430</v>
      </c>
    </row>
    <row r="207" spans="2:65" s="1" customFormat="1" ht="19.5">
      <c r="B207" s="31"/>
      <c r="D207" s="148" t="s">
        <v>157</v>
      </c>
      <c r="F207" s="149" t="s">
        <v>288</v>
      </c>
      <c r="I207" s="150"/>
      <c r="L207" s="31"/>
      <c r="M207" s="151"/>
      <c r="T207" s="55"/>
      <c r="AT207" s="16" t="s">
        <v>157</v>
      </c>
      <c r="AU207" s="16" t="s">
        <v>88</v>
      </c>
    </row>
    <row r="208" spans="2:65" s="12" customFormat="1" ht="11.25">
      <c r="B208" s="152"/>
      <c r="D208" s="148" t="s">
        <v>159</v>
      </c>
      <c r="E208" s="153" t="s">
        <v>1</v>
      </c>
      <c r="F208" s="154" t="s">
        <v>195</v>
      </c>
      <c r="H208" s="153" t="s">
        <v>1</v>
      </c>
      <c r="I208" s="155"/>
      <c r="L208" s="152"/>
      <c r="M208" s="156"/>
      <c r="T208" s="157"/>
      <c r="AT208" s="153" t="s">
        <v>159</v>
      </c>
      <c r="AU208" s="153" t="s">
        <v>88</v>
      </c>
      <c r="AV208" s="12" t="s">
        <v>86</v>
      </c>
      <c r="AW208" s="12" t="s">
        <v>33</v>
      </c>
      <c r="AX208" s="12" t="s">
        <v>79</v>
      </c>
      <c r="AY208" s="153" t="s">
        <v>148</v>
      </c>
    </row>
    <row r="209" spans="2:65" s="13" customFormat="1" ht="11.25">
      <c r="B209" s="158"/>
      <c r="D209" s="148" t="s">
        <v>159</v>
      </c>
      <c r="E209" s="159" t="s">
        <v>1</v>
      </c>
      <c r="F209" s="160" t="s">
        <v>404</v>
      </c>
      <c r="H209" s="161">
        <v>172</v>
      </c>
      <c r="I209" s="162"/>
      <c r="L209" s="158"/>
      <c r="M209" s="163"/>
      <c r="T209" s="164"/>
      <c r="AT209" s="159" t="s">
        <v>159</v>
      </c>
      <c r="AU209" s="159" t="s">
        <v>88</v>
      </c>
      <c r="AV209" s="13" t="s">
        <v>88</v>
      </c>
      <c r="AW209" s="13" t="s">
        <v>33</v>
      </c>
      <c r="AX209" s="13" t="s">
        <v>79</v>
      </c>
      <c r="AY209" s="159" t="s">
        <v>148</v>
      </c>
    </row>
    <row r="210" spans="2:65" s="14" customFormat="1" ht="11.25">
      <c r="B210" s="165"/>
      <c r="D210" s="148" t="s">
        <v>159</v>
      </c>
      <c r="E210" s="166" t="s">
        <v>1</v>
      </c>
      <c r="F210" s="167" t="s">
        <v>162</v>
      </c>
      <c r="H210" s="168">
        <v>172</v>
      </c>
      <c r="I210" s="169"/>
      <c r="L210" s="165"/>
      <c r="M210" s="170"/>
      <c r="T210" s="171"/>
      <c r="AT210" s="166" t="s">
        <v>159</v>
      </c>
      <c r="AU210" s="166" t="s">
        <v>88</v>
      </c>
      <c r="AV210" s="14" t="s">
        <v>155</v>
      </c>
      <c r="AW210" s="14" t="s">
        <v>33</v>
      </c>
      <c r="AX210" s="14" t="s">
        <v>86</v>
      </c>
      <c r="AY210" s="166" t="s">
        <v>148</v>
      </c>
    </row>
    <row r="211" spans="2:65" s="1" customFormat="1" ht="24.2" customHeight="1">
      <c r="B211" s="31"/>
      <c r="C211" s="135" t="s">
        <v>262</v>
      </c>
      <c r="D211" s="135" t="s">
        <v>150</v>
      </c>
      <c r="E211" s="136" t="s">
        <v>290</v>
      </c>
      <c r="F211" s="137" t="s">
        <v>291</v>
      </c>
      <c r="G211" s="138" t="s">
        <v>171</v>
      </c>
      <c r="H211" s="139">
        <v>4</v>
      </c>
      <c r="I211" s="140"/>
      <c r="J211" s="141">
        <f>ROUND(I211*H211,2)</f>
        <v>0</v>
      </c>
      <c r="K211" s="137" t="s">
        <v>154</v>
      </c>
      <c r="L211" s="31"/>
      <c r="M211" s="142" t="s">
        <v>1</v>
      </c>
      <c r="N211" s="143" t="s">
        <v>44</v>
      </c>
      <c r="P211" s="144">
        <f>O211*H211</f>
        <v>0</v>
      </c>
      <c r="Q211" s="144">
        <v>0</v>
      </c>
      <c r="R211" s="144">
        <f>Q211*H211</f>
        <v>0</v>
      </c>
      <c r="S211" s="144">
        <v>0</v>
      </c>
      <c r="T211" s="145">
        <f>S211*H211</f>
        <v>0</v>
      </c>
      <c r="AR211" s="146" t="s">
        <v>155</v>
      </c>
      <c r="AT211" s="146" t="s">
        <v>150</v>
      </c>
      <c r="AU211" s="146" t="s">
        <v>88</v>
      </c>
      <c r="AY211" s="16" t="s">
        <v>148</v>
      </c>
      <c r="BE211" s="147">
        <f>IF(N211="základní",J211,0)</f>
        <v>0</v>
      </c>
      <c r="BF211" s="147">
        <f>IF(N211="snížená",J211,0)</f>
        <v>0</v>
      </c>
      <c r="BG211" s="147">
        <f>IF(N211="zákl. přenesená",J211,0)</f>
        <v>0</v>
      </c>
      <c r="BH211" s="147">
        <f>IF(N211="sníž. přenesená",J211,0)</f>
        <v>0</v>
      </c>
      <c r="BI211" s="147">
        <f>IF(N211="nulová",J211,0)</f>
        <v>0</v>
      </c>
      <c r="BJ211" s="16" t="s">
        <v>86</v>
      </c>
      <c r="BK211" s="147">
        <f>ROUND(I211*H211,2)</f>
        <v>0</v>
      </c>
      <c r="BL211" s="16" t="s">
        <v>155</v>
      </c>
      <c r="BM211" s="146" t="s">
        <v>431</v>
      </c>
    </row>
    <row r="212" spans="2:65" s="1" customFormat="1" ht="19.5">
      <c r="B212" s="31"/>
      <c r="D212" s="148" t="s">
        <v>157</v>
      </c>
      <c r="F212" s="149" t="s">
        <v>293</v>
      </c>
      <c r="I212" s="150"/>
      <c r="L212" s="31"/>
      <c r="M212" s="151"/>
      <c r="T212" s="55"/>
      <c r="AT212" s="16" t="s">
        <v>157</v>
      </c>
      <c r="AU212" s="16" t="s">
        <v>88</v>
      </c>
    </row>
    <row r="213" spans="2:65" s="12" customFormat="1" ht="11.25">
      <c r="B213" s="152"/>
      <c r="D213" s="148" t="s">
        <v>159</v>
      </c>
      <c r="E213" s="153" t="s">
        <v>1</v>
      </c>
      <c r="F213" s="154" t="s">
        <v>160</v>
      </c>
      <c r="H213" s="153" t="s">
        <v>1</v>
      </c>
      <c r="I213" s="155"/>
      <c r="L213" s="152"/>
      <c r="M213" s="156"/>
      <c r="T213" s="157"/>
      <c r="AT213" s="153" t="s">
        <v>159</v>
      </c>
      <c r="AU213" s="153" t="s">
        <v>88</v>
      </c>
      <c r="AV213" s="12" t="s">
        <v>86</v>
      </c>
      <c r="AW213" s="12" t="s">
        <v>33</v>
      </c>
      <c r="AX213" s="12" t="s">
        <v>79</v>
      </c>
      <c r="AY213" s="153" t="s">
        <v>148</v>
      </c>
    </row>
    <row r="214" spans="2:65" s="13" customFormat="1" ht="11.25">
      <c r="B214" s="158"/>
      <c r="D214" s="148" t="s">
        <v>159</v>
      </c>
      <c r="E214" s="159" t="s">
        <v>1</v>
      </c>
      <c r="F214" s="160" t="s">
        <v>155</v>
      </c>
      <c r="H214" s="161">
        <v>4</v>
      </c>
      <c r="I214" s="162"/>
      <c r="L214" s="158"/>
      <c r="M214" s="163"/>
      <c r="T214" s="164"/>
      <c r="AT214" s="159" t="s">
        <v>159</v>
      </c>
      <c r="AU214" s="159" t="s">
        <v>88</v>
      </c>
      <c r="AV214" s="13" t="s">
        <v>88</v>
      </c>
      <c r="AW214" s="13" t="s">
        <v>33</v>
      </c>
      <c r="AX214" s="13" t="s">
        <v>79</v>
      </c>
      <c r="AY214" s="159" t="s">
        <v>148</v>
      </c>
    </row>
    <row r="215" spans="2:65" s="14" customFormat="1" ht="11.25">
      <c r="B215" s="165"/>
      <c r="D215" s="148" t="s">
        <v>159</v>
      </c>
      <c r="E215" s="166" t="s">
        <v>1</v>
      </c>
      <c r="F215" s="167" t="s">
        <v>162</v>
      </c>
      <c r="H215" s="168">
        <v>4</v>
      </c>
      <c r="I215" s="169"/>
      <c r="L215" s="165"/>
      <c r="M215" s="170"/>
      <c r="T215" s="171"/>
      <c r="AT215" s="166" t="s">
        <v>159</v>
      </c>
      <c r="AU215" s="166" t="s">
        <v>88</v>
      </c>
      <c r="AV215" s="14" t="s">
        <v>155</v>
      </c>
      <c r="AW215" s="14" t="s">
        <v>33</v>
      </c>
      <c r="AX215" s="14" t="s">
        <v>86</v>
      </c>
      <c r="AY215" s="166" t="s">
        <v>148</v>
      </c>
    </row>
    <row r="216" spans="2:65" s="1" customFormat="1" ht="33" customHeight="1">
      <c r="B216" s="31"/>
      <c r="C216" s="135" t="s">
        <v>268</v>
      </c>
      <c r="D216" s="135" t="s">
        <v>150</v>
      </c>
      <c r="E216" s="136" t="s">
        <v>296</v>
      </c>
      <c r="F216" s="137" t="s">
        <v>297</v>
      </c>
      <c r="G216" s="138" t="s">
        <v>171</v>
      </c>
      <c r="H216" s="139">
        <v>4</v>
      </c>
      <c r="I216" s="140"/>
      <c r="J216" s="141">
        <f>ROUND(I216*H216,2)</f>
        <v>0</v>
      </c>
      <c r="K216" s="137" t="s">
        <v>154</v>
      </c>
      <c r="L216" s="31"/>
      <c r="M216" s="142" t="s">
        <v>1</v>
      </c>
      <c r="N216" s="143" t="s">
        <v>44</v>
      </c>
      <c r="P216" s="144">
        <f>O216*H216</f>
        <v>0</v>
      </c>
      <c r="Q216" s="144">
        <v>5.9999999999999995E-4</v>
      </c>
      <c r="R216" s="144">
        <f>Q216*H216</f>
        <v>2.3999999999999998E-3</v>
      </c>
      <c r="S216" s="144">
        <v>0</v>
      </c>
      <c r="T216" s="145">
        <f>S216*H216</f>
        <v>0</v>
      </c>
      <c r="AR216" s="146" t="s">
        <v>155</v>
      </c>
      <c r="AT216" s="146" t="s">
        <v>150</v>
      </c>
      <c r="AU216" s="146" t="s">
        <v>88</v>
      </c>
      <c r="AY216" s="16" t="s">
        <v>148</v>
      </c>
      <c r="BE216" s="147">
        <f>IF(N216="základní",J216,0)</f>
        <v>0</v>
      </c>
      <c r="BF216" s="147">
        <f>IF(N216="snížená",J216,0)</f>
        <v>0</v>
      </c>
      <c r="BG216" s="147">
        <f>IF(N216="zákl. přenesená",J216,0)</f>
        <v>0</v>
      </c>
      <c r="BH216" s="147">
        <f>IF(N216="sníž. přenesená",J216,0)</f>
        <v>0</v>
      </c>
      <c r="BI216" s="147">
        <f>IF(N216="nulová",J216,0)</f>
        <v>0</v>
      </c>
      <c r="BJ216" s="16" t="s">
        <v>86</v>
      </c>
      <c r="BK216" s="147">
        <f>ROUND(I216*H216,2)</f>
        <v>0</v>
      </c>
      <c r="BL216" s="16" t="s">
        <v>155</v>
      </c>
      <c r="BM216" s="146" t="s">
        <v>432</v>
      </c>
    </row>
    <row r="217" spans="2:65" s="1" customFormat="1" ht="39">
      <c r="B217" s="31"/>
      <c r="D217" s="148" t="s">
        <v>157</v>
      </c>
      <c r="F217" s="149" t="s">
        <v>299</v>
      </c>
      <c r="I217" s="150"/>
      <c r="L217" s="31"/>
      <c r="M217" s="151"/>
      <c r="T217" s="55"/>
      <c r="AT217" s="16" t="s">
        <v>157</v>
      </c>
      <c r="AU217" s="16" t="s">
        <v>88</v>
      </c>
    </row>
    <row r="218" spans="2:65" s="12" customFormat="1" ht="11.25">
      <c r="B218" s="152"/>
      <c r="D218" s="148" t="s">
        <v>159</v>
      </c>
      <c r="E218" s="153" t="s">
        <v>1</v>
      </c>
      <c r="F218" s="154" t="s">
        <v>160</v>
      </c>
      <c r="H218" s="153" t="s">
        <v>1</v>
      </c>
      <c r="I218" s="155"/>
      <c r="L218" s="152"/>
      <c r="M218" s="156"/>
      <c r="T218" s="157"/>
      <c r="AT218" s="153" t="s">
        <v>159</v>
      </c>
      <c r="AU218" s="153" t="s">
        <v>88</v>
      </c>
      <c r="AV218" s="12" t="s">
        <v>86</v>
      </c>
      <c r="AW218" s="12" t="s">
        <v>33</v>
      </c>
      <c r="AX218" s="12" t="s">
        <v>79</v>
      </c>
      <c r="AY218" s="153" t="s">
        <v>148</v>
      </c>
    </row>
    <row r="219" spans="2:65" s="13" customFormat="1" ht="11.25">
      <c r="B219" s="158"/>
      <c r="D219" s="148" t="s">
        <v>159</v>
      </c>
      <c r="E219" s="159" t="s">
        <v>1</v>
      </c>
      <c r="F219" s="160" t="s">
        <v>155</v>
      </c>
      <c r="H219" s="161">
        <v>4</v>
      </c>
      <c r="I219" s="162"/>
      <c r="L219" s="158"/>
      <c r="M219" s="163"/>
      <c r="T219" s="164"/>
      <c r="AT219" s="159" t="s">
        <v>159</v>
      </c>
      <c r="AU219" s="159" t="s">
        <v>88</v>
      </c>
      <c r="AV219" s="13" t="s">
        <v>88</v>
      </c>
      <c r="AW219" s="13" t="s">
        <v>33</v>
      </c>
      <c r="AX219" s="13" t="s">
        <v>79</v>
      </c>
      <c r="AY219" s="159" t="s">
        <v>148</v>
      </c>
    </row>
    <row r="220" spans="2:65" s="14" customFormat="1" ht="11.25">
      <c r="B220" s="165"/>
      <c r="D220" s="148" t="s">
        <v>159</v>
      </c>
      <c r="E220" s="166" t="s">
        <v>1</v>
      </c>
      <c r="F220" s="167" t="s">
        <v>162</v>
      </c>
      <c r="H220" s="168">
        <v>4</v>
      </c>
      <c r="I220" s="169"/>
      <c r="L220" s="165"/>
      <c r="M220" s="170"/>
      <c r="T220" s="171"/>
      <c r="AT220" s="166" t="s">
        <v>159</v>
      </c>
      <c r="AU220" s="166" t="s">
        <v>88</v>
      </c>
      <c r="AV220" s="14" t="s">
        <v>155</v>
      </c>
      <c r="AW220" s="14" t="s">
        <v>33</v>
      </c>
      <c r="AX220" s="14" t="s">
        <v>86</v>
      </c>
      <c r="AY220" s="166" t="s">
        <v>148</v>
      </c>
    </row>
    <row r="221" spans="2:65" s="1" customFormat="1" ht="16.5" customHeight="1">
      <c r="B221" s="31"/>
      <c r="C221" s="135" t="s">
        <v>275</v>
      </c>
      <c r="D221" s="135" t="s">
        <v>150</v>
      </c>
      <c r="E221" s="136" t="s">
        <v>301</v>
      </c>
      <c r="F221" s="137" t="s">
        <v>302</v>
      </c>
      <c r="G221" s="138" t="s">
        <v>171</v>
      </c>
      <c r="H221" s="139">
        <v>4</v>
      </c>
      <c r="I221" s="140"/>
      <c r="J221" s="141">
        <f>ROUND(I221*H221,2)</f>
        <v>0</v>
      </c>
      <c r="K221" s="137" t="s">
        <v>154</v>
      </c>
      <c r="L221" s="31"/>
      <c r="M221" s="142" t="s">
        <v>1</v>
      </c>
      <c r="N221" s="143" t="s">
        <v>44</v>
      </c>
      <c r="P221" s="144">
        <f>O221*H221</f>
        <v>0</v>
      </c>
      <c r="Q221" s="144">
        <v>0</v>
      </c>
      <c r="R221" s="144">
        <f>Q221*H221</f>
        <v>0</v>
      </c>
      <c r="S221" s="144">
        <v>0</v>
      </c>
      <c r="T221" s="145">
        <f>S221*H221</f>
        <v>0</v>
      </c>
      <c r="AR221" s="146" t="s">
        <v>155</v>
      </c>
      <c r="AT221" s="146" t="s">
        <v>150</v>
      </c>
      <c r="AU221" s="146" t="s">
        <v>88</v>
      </c>
      <c r="AY221" s="16" t="s">
        <v>148</v>
      </c>
      <c r="BE221" s="147">
        <f>IF(N221="základní",J221,0)</f>
        <v>0</v>
      </c>
      <c r="BF221" s="147">
        <f>IF(N221="snížená",J221,0)</f>
        <v>0</v>
      </c>
      <c r="BG221" s="147">
        <f>IF(N221="zákl. přenesená",J221,0)</f>
        <v>0</v>
      </c>
      <c r="BH221" s="147">
        <f>IF(N221="sníž. přenesená",J221,0)</f>
        <v>0</v>
      </c>
      <c r="BI221" s="147">
        <f>IF(N221="nulová",J221,0)</f>
        <v>0</v>
      </c>
      <c r="BJ221" s="16" t="s">
        <v>86</v>
      </c>
      <c r="BK221" s="147">
        <f>ROUND(I221*H221,2)</f>
        <v>0</v>
      </c>
      <c r="BL221" s="16" t="s">
        <v>155</v>
      </c>
      <c r="BM221" s="146" t="s">
        <v>433</v>
      </c>
    </row>
    <row r="222" spans="2:65" s="1" customFormat="1" ht="19.5">
      <c r="B222" s="31"/>
      <c r="D222" s="148" t="s">
        <v>157</v>
      </c>
      <c r="F222" s="149" t="s">
        <v>304</v>
      </c>
      <c r="I222" s="150"/>
      <c r="L222" s="31"/>
      <c r="M222" s="151"/>
      <c r="T222" s="55"/>
      <c r="AT222" s="16" t="s">
        <v>157</v>
      </c>
      <c r="AU222" s="16" t="s">
        <v>88</v>
      </c>
    </row>
    <row r="223" spans="2:65" s="12" customFormat="1" ht="11.25">
      <c r="B223" s="152"/>
      <c r="D223" s="148" t="s">
        <v>159</v>
      </c>
      <c r="E223" s="153" t="s">
        <v>1</v>
      </c>
      <c r="F223" s="154" t="s">
        <v>160</v>
      </c>
      <c r="H223" s="153" t="s">
        <v>1</v>
      </c>
      <c r="I223" s="155"/>
      <c r="L223" s="152"/>
      <c r="M223" s="156"/>
      <c r="T223" s="157"/>
      <c r="AT223" s="153" t="s">
        <v>159</v>
      </c>
      <c r="AU223" s="153" t="s">
        <v>88</v>
      </c>
      <c r="AV223" s="12" t="s">
        <v>86</v>
      </c>
      <c r="AW223" s="12" t="s">
        <v>33</v>
      </c>
      <c r="AX223" s="12" t="s">
        <v>79</v>
      </c>
      <c r="AY223" s="153" t="s">
        <v>148</v>
      </c>
    </row>
    <row r="224" spans="2:65" s="13" customFormat="1" ht="11.25">
      <c r="B224" s="158"/>
      <c r="D224" s="148" t="s">
        <v>159</v>
      </c>
      <c r="E224" s="159" t="s">
        <v>1</v>
      </c>
      <c r="F224" s="160" t="s">
        <v>155</v>
      </c>
      <c r="H224" s="161">
        <v>4</v>
      </c>
      <c r="I224" s="162"/>
      <c r="L224" s="158"/>
      <c r="M224" s="163"/>
      <c r="T224" s="164"/>
      <c r="AT224" s="159" t="s">
        <v>159</v>
      </c>
      <c r="AU224" s="159" t="s">
        <v>88</v>
      </c>
      <c r="AV224" s="13" t="s">
        <v>88</v>
      </c>
      <c r="AW224" s="13" t="s">
        <v>33</v>
      </c>
      <c r="AX224" s="13" t="s">
        <v>79</v>
      </c>
      <c r="AY224" s="159" t="s">
        <v>148</v>
      </c>
    </row>
    <row r="225" spans="2:65" s="14" customFormat="1" ht="11.25">
      <c r="B225" s="165"/>
      <c r="D225" s="148" t="s">
        <v>159</v>
      </c>
      <c r="E225" s="166" t="s">
        <v>1</v>
      </c>
      <c r="F225" s="167" t="s">
        <v>162</v>
      </c>
      <c r="H225" s="168">
        <v>4</v>
      </c>
      <c r="I225" s="169"/>
      <c r="L225" s="165"/>
      <c r="M225" s="170"/>
      <c r="T225" s="171"/>
      <c r="AT225" s="166" t="s">
        <v>159</v>
      </c>
      <c r="AU225" s="166" t="s">
        <v>88</v>
      </c>
      <c r="AV225" s="14" t="s">
        <v>155</v>
      </c>
      <c r="AW225" s="14" t="s">
        <v>33</v>
      </c>
      <c r="AX225" s="14" t="s">
        <v>86</v>
      </c>
      <c r="AY225" s="166" t="s">
        <v>148</v>
      </c>
    </row>
    <row r="226" spans="2:65" s="1" customFormat="1" ht="24.2" customHeight="1">
      <c r="B226" s="31"/>
      <c r="C226" s="135" t="s">
        <v>280</v>
      </c>
      <c r="D226" s="135" t="s">
        <v>150</v>
      </c>
      <c r="E226" s="136" t="s">
        <v>321</v>
      </c>
      <c r="F226" s="137" t="s">
        <v>322</v>
      </c>
      <c r="G226" s="138" t="s">
        <v>153</v>
      </c>
      <c r="H226" s="139">
        <v>172</v>
      </c>
      <c r="I226" s="140"/>
      <c r="J226" s="141">
        <f>ROUND(I226*H226,2)</f>
        <v>0</v>
      </c>
      <c r="K226" s="137" t="s">
        <v>154</v>
      </c>
      <c r="L226" s="31"/>
      <c r="M226" s="142" t="s">
        <v>1</v>
      </c>
      <c r="N226" s="143" t="s">
        <v>44</v>
      </c>
      <c r="P226" s="144">
        <f>O226*H226</f>
        <v>0</v>
      </c>
      <c r="Q226" s="144">
        <v>0</v>
      </c>
      <c r="R226" s="144">
        <f>Q226*H226</f>
        <v>0</v>
      </c>
      <c r="S226" s="144">
        <v>2E-3</v>
      </c>
      <c r="T226" s="145">
        <f>S226*H226</f>
        <v>0.34400000000000003</v>
      </c>
      <c r="AR226" s="146" t="s">
        <v>155</v>
      </c>
      <c r="AT226" s="146" t="s">
        <v>150</v>
      </c>
      <c r="AU226" s="146" t="s">
        <v>88</v>
      </c>
      <c r="AY226" s="16" t="s">
        <v>148</v>
      </c>
      <c r="BE226" s="147">
        <f>IF(N226="základní",J226,0)</f>
        <v>0</v>
      </c>
      <c r="BF226" s="147">
        <f>IF(N226="snížená",J226,0)</f>
        <v>0</v>
      </c>
      <c r="BG226" s="147">
        <f>IF(N226="zákl. přenesená",J226,0)</f>
        <v>0</v>
      </c>
      <c r="BH226" s="147">
        <f>IF(N226="sníž. přenesená",J226,0)</f>
        <v>0</v>
      </c>
      <c r="BI226" s="147">
        <f>IF(N226="nulová",J226,0)</f>
        <v>0</v>
      </c>
      <c r="BJ226" s="16" t="s">
        <v>86</v>
      </c>
      <c r="BK226" s="147">
        <f>ROUND(I226*H226,2)</f>
        <v>0</v>
      </c>
      <c r="BL226" s="16" t="s">
        <v>155</v>
      </c>
      <c r="BM226" s="146" t="s">
        <v>434</v>
      </c>
    </row>
    <row r="227" spans="2:65" s="1" customFormat="1" ht="39">
      <c r="B227" s="31"/>
      <c r="D227" s="148" t="s">
        <v>157</v>
      </c>
      <c r="F227" s="149" t="s">
        <v>324</v>
      </c>
      <c r="I227" s="150"/>
      <c r="L227" s="31"/>
      <c r="M227" s="151"/>
      <c r="T227" s="55"/>
      <c r="AT227" s="16" t="s">
        <v>157</v>
      </c>
      <c r="AU227" s="16" t="s">
        <v>88</v>
      </c>
    </row>
    <row r="228" spans="2:65" s="12" customFormat="1" ht="11.25">
      <c r="B228" s="152"/>
      <c r="D228" s="148" t="s">
        <v>159</v>
      </c>
      <c r="E228" s="153" t="s">
        <v>1</v>
      </c>
      <c r="F228" s="154" t="s">
        <v>195</v>
      </c>
      <c r="H228" s="153" t="s">
        <v>1</v>
      </c>
      <c r="I228" s="155"/>
      <c r="L228" s="152"/>
      <c r="M228" s="156"/>
      <c r="T228" s="157"/>
      <c r="AT228" s="153" t="s">
        <v>159</v>
      </c>
      <c r="AU228" s="153" t="s">
        <v>88</v>
      </c>
      <c r="AV228" s="12" t="s">
        <v>86</v>
      </c>
      <c r="AW228" s="12" t="s">
        <v>33</v>
      </c>
      <c r="AX228" s="12" t="s">
        <v>79</v>
      </c>
      <c r="AY228" s="153" t="s">
        <v>148</v>
      </c>
    </row>
    <row r="229" spans="2:65" s="13" customFormat="1" ht="11.25">
      <c r="B229" s="158"/>
      <c r="D229" s="148" t="s">
        <v>159</v>
      </c>
      <c r="E229" s="159" t="s">
        <v>1</v>
      </c>
      <c r="F229" s="160" t="s">
        <v>404</v>
      </c>
      <c r="H229" s="161">
        <v>172</v>
      </c>
      <c r="I229" s="162"/>
      <c r="L229" s="158"/>
      <c r="M229" s="163"/>
      <c r="T229" s="164"/>
      <c r="AT229" s="159" t="s">
        <v>159</v>
      </c>
      <c r="AU229" s="159" t="s">
        <v>88</v>
      </c>
      <c r="AV229" s="13" t="s">
        <v>88</v>
      </c>
      <c r="AW229" s="13" t="s">
        <v>33</v>
      </c>
      <c r="AX229" s="13" t="s">
        <v>79</v>
      </c>
      <c r="AY229" s="159" t="s">
        <v>148</v>
      </c>
    </row>
    <row r="230" spans="2:65" s="14" customFormat="1" ht="11.25">
      <c r="B230" s="165"/>
      <c r="D230" s="148" t="s">
        <v>159</v>
      </c>
      <c r="E230" s="166" t="s">
        <v>1</v>
      </c>
      <c r="F230" s="167" t="s">
        <v>162</v>
      </c>
      <c r="H230" s="168">
        <v>172</v>
      </c>
      <c r="I230" s="169"/>
      <c r="L230" s="165"/>
      <c r="M230" s="170"/>
      <c r="T230" s="171"/>
      <c r="AT230" s="166" t="s">
        <v>159</v>
      </c>
      <c r="AU230" s="166" t="s">
        <v>88</v>
      </c>
      <c r="AV230" s="14" t="s">
        <v>155</v>
      </c>
      <c r="AW230" s="14" t="s">
        <v>33</v>
      </c>
      <c r="AX230" s="14" t="s">
        <v>86</v>
      </c>
      <c r="AY230" s="166" t="s">
        <v>148</v>
      </c>
    </row>
    <row r="231" spans="2:65" s="11" customFormat="1" ht="22.9" customHeight="1">
      <c r="B231" s="123"/>
      <c r="D231" s="124" t="s">
        <v>78</v>
      </c>
      <c r="E231" s="133" t="s">
        <v>331</v>
      </c>
      <c r="F231" s="133" t="s">
        <v>332</v>
      </c>
      <c r="I231" s="126"/>
      <c r="J231" s="134">
        <f>BK231</f>
        <v>0</v>
      </c>
      <c r="L231" s="123"/>
      <c r="M231" s="128"/>
      <c r="P231" s="129">
        <f>SUM(P232:P245)</f>
        <v>0</v>
      </c>
      <c r="R231" s="129">
        <f>SUM(R232:R245)</f>
        <v>0</v>
      </c>
      <c r="T231" s="130">
        <f>SUM(T232:T245)</f>
        <v>0</v>
      </c>
      <c r="AR231" s="124" t="s">
        <v>86</v>
      </c>
      <c r="AT231" s="131" t="s">
        <v>78</v>
      </c>
      <c r="AU231" s="131" t="s">
        <v>86</v>
      </c>
      <c r="AY231" s="124" t="s">
        <v>148</v>
      </c>
      <c r="BK231" s="132">
        <f>SUM(BK232:BK245)</f>
        <v>0</v>
      </c>
    </row>
    <row r="232" spans="2:65" s="1" customFormat="1" ht="24.2" customHeight="1">
      <c r="B232" s="31"/>
      <c r="C232" s="135" t="s">
        <v>7</v>
      </c>
      <c r="D232" s="135" t="s">
        <v>150</v>
      </c>
      <c r="E232" s="136" t="s">
        <v>334</v>
      </c>
      <c r="F232" s="137" t="s">
        <v>335</v>
      </c>
      <c r="G232" s="138" t="s">
        <v>336</v>
      </c>
      <c r="H232" s="139">
        <v>31.297000000000001</v>
      </c>
      <c r="I232" s="140"/>
      <c r="J232" s="141">
        <f>ROUND(I232*H232,2)</f>
        <v>0</v>
      </c>
      <c r="K232" s="137" t="s">
        <v>154</v>
      </c>
      <c r="L232" s="31"/>
      <c r="M232" s="142" t="s">
        <v>1</v>
      </c>
      <c r="N232" s="143" t="s">
        <v>44</v>
      </c>
      <c r="P232" s="144">
        <f>O232*H232</f>
        <v>0</v>
      </c>
      <c r="Q232" s="144">
        <v>0</v>
      </c>
      <c r="R232" s="144">
        <f>Q232*H232</f>
        <v>0</v>
      </c>
      <c r="S232" s="144">
        <v>0</v>
      </c>
      <c r="T232" s="145">
        <f>S232*H232</f>
        <v>0</v>
      </c>
      <c r="AR232" s="146" t="s">
        <v>155</v>
      </c>
      <c r="AT232" s="146" t="s">
        <v>150</v>
      </c>
      <c r="AU232" s="146" t="s">
        <v>88</v>
      </c>
      <c r="AY232" s="16" t="s">
        <v>148</v>
      </c>
      <c r="BE232" s="147">
        <f>IF(N232="základní",J232,0)</f>
        <v>0</v>
      </c>
      <c r="BF232" s="147">
        <f>IF(N232="snížená",J232,0)</f>
        <v>0</v>
      </c>
      <c r="BG232" s="147">
        <f>IF(N232="zákl. přenesená",J232,0)</f>
        <v>0</v>
      </c>
      <c r="BH232" s="147">
        <f>IF(N232="sníž. přenesená",J232,0)</f>
        <v>0</v>
      </c>
      <c r="BI232" s="147">
        <f>IF(N232="nulová",J232,0)</f>
        <v>0</v>
      </c>
      <c r="BJ232" s="16" t="s">
        <v>86</v>
      </c>
      <c r="BK232" s="147">
        <f>ROUND(I232*H232,2)</f>
        <v>0</v>
      </c>
      <c r="BL232" s="16" t="s">
        <v>155</v>
      </c>
      <c r="BM232" s="146" t="s">
        <v>435</v>
      </c>
    </row>
    <row r="233" spans="2:65" s="1" customFormat="1" ht="19.5">
      <c r="B233" s="31"/>
      <c r="D233" s="148" t="s">
        <v>157</v>
      </c>
      <c r="F233" s="149" t="s">
        <v>338</v>
      </c>
      <c r="I233" s="150"/>
      <c r="L233" s="31"/>
      <c r="M233" s="151"/>
      <c r="T233" s="55"/>
      <c r="AT233" s="16" t="s">
        <v>157</v>
      </c>
      <c r="AU233" s="16" t="s">
        <v>88</v>
      </c>
    </row>
    <row r="234" spans="2:65" s="1" customFormat="1" ht="24.2" customHeight="1">
      <c r="B234" s="31"/>
      <c r="C234" s="135" t="s">
        <v>289</v>
      </c>
      <c r="D234" s="135" t="s">
        <v>150</v>
      </c>
      <c r="E234" s="136" t="s">
        <v>340</v>
      </c>
      <c r="F234" s="137" t="s">
        <v>341</v>
      </c>
      <c r="G234" s="138" t="s">
        <v>336</v>
      </c>
      <c r="H234" s="139">
        <v>281.673</v>
      </c>
      <c r="I234" s="140"/>
      <c r="J234" s="141">
        <f>ROUND(I234*H234,2)</f>
        <v>0</v>
      </c>
      <c r="K234" s="137" t="s">
        <v>154</v>
      </c>
      <c r="L234" s="31"/>
      <c r="M234" s="142" t="s">
        <v>1</v>
      </c>
      <c r="N234" s="143" t="s">
        <v>44</v>
      </c>
      <c r="P234" s="144">
        <f>O234*H234</f>
        <v>0</v>
      </c>
      <c r="Q234" s="144">
        <v>0</v>
      </c>
      <c r="R234" s="144">
        <f>Q234*H234</f>
        <v>0</v>
      </c>
      <c r="S234" s="144">
        <v>0</v>
      </c>
      <c r="T234" s="145">
        <f>S234*H234</f>
        <v>0</v>
      </c>
      <c r="AR234" s="146" t="s">
        <v>155</v>
      </c>
      <c r="AT234" s="146" t="s">
        <v>150</v>
      </c>
      <c r="AU234" s="146" t="s">
        <v>88</v>
      </c>
      <c r="AY234" s="16" t="s">
        <v>148</v>
      </c>
      <c r="BE234" s="147">
        <f>IF(N234="základní",J234,0)</f>
        <v>0</v>
      </c>
      <c r="BF234" s="147">
        <f>IF(N234="snížená",J234,0)</f>
        <v>0</v>
      </c>
      <c r="BG234" s="147">
        <f>IF(N234="zákl. přenesená",J234,0)</f>
        <v>0</v>
      </c>
      <c r="BH234" s="147">
        <f>IF(N234="sníž. přenesená",J234,0)</f>
        <v>0</v>
      </c>
      <c r="BI234" s="147">
        <f>IF(N234="nulová",J234,0)</f>
        <v>0</v>
      </c>
      <c r="BJ234" s="16" t="s">
        <v>86</v>
      </c>
      <c r="BK234" s="147">
        <f>ROUND(I234*H234,2)</f>
        <v>0</v>
      </c>
      <c r="BL234" s="16" t="s">
        <v>155</v>
      </c>
      <c r="BM234" s="146" t="s">
        <v>436</v>
      </c>
    </row>
    <row r="235" spans="2:65" s="1" customFormat="1" ht="19.5">
      <c r="B235" s="31"/>
      <c r="D235" s="148" t="s">
        <v>157</v>
      </c>
      <c r="F235" s="149" t="s">
        <v>343</v>
      </c>
      <c r="I235" s="150"/>
      <c r="L235" s="31"/>
      <c r="M235" s="151"/>
      <c r="T235" s="55"/>
      <c r="AT235" s="16" t="s">
        <v>157</v>
      </c>
      <c r="AU235" s="16" t="s">
        <v>88</v>
      </c>
    </row>
    <row r="236" spans="2:65" s="13" customFormat="1" ht="11.25">
      <c r="B236" s="158"/>
      <c r="D236" s="148" t="s">
        <v>159</v>
      </c>
      <c r="F236" s="160" t="s">
        <v>437</v>
      </c>
      <c r="H236" s="161">
        <v>281.673</v>
      </c>
      <c r="I236" s="162"/>
      <c r="L236" s="158"/>
      <c r="M236" s="163"/>
      <c r="T236" s="164"/>
      <c r="AT236" s="159" t="s">
        <v>159</v>
      </c>
      <c r="AU236" s="159" t="s">
        <v>88</v>
      </c>
      <c r="AV236" s="13" t="s">
        <v>88</v>
      </c>
      <c r="AW236" s="13" t="s">
        <v>4</v>
      </c>
      <c r="AX236" s="13" t="s">
        <v>86</v>
      </c>
      <c r="AY236" s="159" t="s">
        <v>148</v>
      </c>
    </row>
    <row r="237" spans="2:65" s="1" customFormat="1" ht="37.9" customHeight="1">
      <c r="B237" s="31"/>
      <c r="C237" s="135" t="s">
        <v>295</v>
      </c>
      <c r="D237" s="135" t="s">
        <v>150</v>
      </c>
      <c r="E237" s="136" t="s">
        <v>346</v>
      </c>
      <c r="F237" s="137" t="s">
        <v>347</v>
      </c>
      <c r="G237" s="138" t="s">
        <v>336</v>
      </c>
      <c r="H237" s="139">
        <v>11.173</v>
      </c>
      <c r="I237" s="140"/>
      <c r="J237" s="141">
        <f>ROUND(I237*H237,2)</f>
        <v>0</v>
      </c>
      <c r="K237" s="137" t="s">
        <v>154</v>
      </c>
      <c r="L237" s="31"/>
      <c r="M237" s="142" t="s">
        <v>1</v>
      </c>
      <c r="N237" s="143" t="s">
        <v>44</v>
      </c>
      <c r="P237" s="144">
        <f>O237*H237</f>
        <v>0</v>
      </c>
      <c r="Q237" s="144">
        <v>0</v>
      </c>
      <c r="R237" s="144">
        <f>Q237*H237</f>
        <v>0</v>
      </c>
      <c r="S237" s="144">
        <v>0</v>
      </c>
      <c r="T237" s="145">
        <f>S237*H237</f>
        <v>0</v>
      </c>
      <c r="AR237" s="146" t="s">
        <v>155</v>
      </c>
      <c r="AT237" s="146" t="s">
        <v>150</v>
      </c>
      <c r="AU237" s="146" t="s">
        <v>88</v>
      </c>
      <c r="AY237" s="16" t="s">
        <v>148</v>
      </c>
      <c r="BE237" s="147">
        <f>IF(N237="základní",J237,0)</f>
        <v>0</v>
      </c>
      <c r="BF237" s="147">
        <f>IF(N237="snížená",J237,0)</f>
        <v>0</v>
      </c>
      <c r="BG237" s="147">
        <f>IF(N237="zákl. přenesená",J237,0)</f>
        <v>0</v>
      </c>
      <c r="BH237" s="147">
        <f>IF(N237="sníž. přenesená",J237,0)</f>
        <v>0</v>
      </c>
      <c r="BI237" s="147">
        <f>IF(N237="nulová",J237,0)</f>
        <v>0</v>
      </c>
      <c r="BJ237" s="16" t="s">
        <v>86</v>
      </c>
      <c r="BK237" s="147">
        <f>ROUND(I237*H237,2)</f>
        <v>0</v>
      </c>
      <c r="BL237" s="16" t="s">
        <v>155</v>
      </c>
      <c r="BM237" s="146" t="s">
        <v>438</v>
      </c>
    </row>
    <row r="238" spans="2:65" s="1" customFormat="1" ht="29.25">
      <c r="B238" s="31"/>
      <c r="D238" s="148" t="s">
        <v>157</v>
      </c>
      <c r="F238" s="149" t="s">
        <v>349</v>
      </c>
      <c r="I238" s="150"/>
      <c r="L238" s="31"/>
      <c r="M238" s="151"/>
      <c r="T238" s="55"/>
      <c r="AT238" s="16" t="s">
        <v>157</v>
      </c>
      <c r="AU238" s="16" t="s">
        <v>88</v>
      </c>
    </row>
    <row r="239" spans="2:65" s="13" customFormat="1" ht="11.25">
      <c r="B239" s="158"/>
      <c r="D239" s="148" t="s">
        <v>159</v>
      </c>
      <c r="E239" s="159" t="s">
        <v>1</v>
      </c>
      <c r="F239" s="160" t="s">
        <v>439</v>
      </c>
      <c r="H239" s="161">
        <v>11.173</v>
      </c>
      <c r="I239" s="162"/>
      <c r="L239" s="158"/>
      <c r="M239" s="163"/>
      <c r="T239" s="164"/>
      <c r="AT239" s="159" t="s">
        <v>159</v>
      </c>
      <c r="AU239" s="159" t="s">
        <v>88</v>
      </c>
      <c r="AV239" s="13" t="s">
        <v>88</v>
      </c>
      <c r="AW239" s="13" t="s">
        <v>33</v>
      </c>
      <c r="AX239" s="13" t="s">
        <v>86</v>
      </c>
      <c r="AY239" s="159" t="s">
        <v>148</v>
      </c>
    </row>
    <row r="240" spans="2:65" s="1" customFormat="1" ht="44.25" customHeight="1">
      <c r="B240" s="31"/>
      <c r="C240" s="135" t="s">
        <v>300</v>
      </c>
      <c r="D240" s="135" t="s">
        <v>150</v>
      </c>
      <c r="E240" s="136" t="s">
        <v>352</v>
      </c>
      <c r="F240" s="137" t="s">
        <v>353</v>
      </c>
      <c r="G240" s="138" t="s">
        <v>336</v>
      </c>
      <c r="H240" s="139">
        <v>0.34399999999999997</v>
      </c>
      <c r="I240" s="140"/>
      <c r="J240" s="141">
        <f>ROUND(I240*H240,2)</f>
        <v>0</v>
      </c>
      <c r="K240" s="137" t="s">
        <v>154</v>
      </c>
      <c r="L240" s="31"/>
      <c r="M240" s="142" t="s">
        <v>1</v>
      </c>
      <c r="N240" s="143" t="s">
        <v>44</v>
      </c>
      <c r="P240" s="144">
        <f>O240*H240</f>
        <v>0</v>
      </c>
      <c r="Q240" s="144">
        <v>0</v>
      </c>
      <c r="R240" s="144">
        <f>Q240*H240</f>
        <v>0</v>
      </c>
      <c r="S240" s="144">
        <v>0</v>
      </c>
      <c r="T240" s="145">
        <f>S240*H240</f>
        <v>0</v>
      </c>
      <c r="AR240" s="146" t="s">
        <v>155</v>
      </c>
      <c r="AT240" s="146" t="s">
        <v>150</v>
      </c>
      <c r="AU240" s="146" t="s">
        <v>88</v>
      </c>
      <c r="AY240" s="16" t="s">
        <v>148</v>
      </c>
      <c r="BE240" s="147">
        <f>IF(N240="základní",J240,0)</f>
        <v>0</v>
      </c>
      <c r="BF240" s="147">
        <f>IF(N240="snížená",J240,0)</f>
        <v>0</v>
      </c>
      <c r="BG240" s="147">
        <f>IF(N240="zákl. přenesená",J240,0)</f>
        <v>0</v>
      </c>
      <c r="BH240" s="147">
        <f>IF(N240="sníž. přenesená",J240,0)</f>
        <v>0</v>
      </c>
      <c r="BI240" s="147">
        <f>IF(N240="nulová",J240,0)</f>
        <v>0</v>
      </c>
      <c r="BJ240" s="16" t="s">
        <v>86</v>
      </c>
      <c r="BK240" s="147">
        <f>ROUND(I240*H240,2)</f>
        <v>0</v>
      </c>
      <c r="BL240" s="16" t="s">
        <v>155</v>
      </c>
      <c r="BM240" s="146" t="s">
        <v>440</v>
      </c>
    </row>
    <row r="241" spans="2:65" s="1" customFormat="1" ht="29.25">
      <c r="B241" s="31"/>
      <c r="D241" s="148" t="s">
        <v>157</v>
      </c>
      <c r="F241" s="149" t="s">
        <v>353</v>
      </c>
      <c r="I241" s="150"/>
      <c r="L241" s="31"/>
      <c r="M241" s="151"/>
      <c r="T241" s="55"/>
      <c r="AT241" s="16" t="s">
        <v>157</v>
      </c>
      <c r="AU241" s="16" t="s">
        <v>88</v>
      </c>
    </row>
    <row r="242" spans="2:65" s="13" customFormat="1" ht="11.25">
      <c r="B242" s="158"/>
      <c r="D242" s="148" t="s">
        <v>159</v>
      </c>
      <c r="E242" s="159" t="s">
        <v>1</v>
      </c>
      <c r="F242" s="160" t="s">
        <v>441</v>
      </c>
      <c r="H242" s="161">
        <v>0.34399999999999997</v>
      </c>
      <c r="I242" s="162"/>
      <c r="L242" s="158"/>
      <c r="M242" s="163"/>
      <c r="T242" s="164"/>
      <c r="AT242" s="159" t="s">
        <v>159</v>
      </c>
      <c r="AU242" s="159" t="s">
        <v>88</v>
      </c>
      <c r="AV242" s="13" t="s">
        <v>88</v>
      </c>
      <c r="AW242" s="13" t="s">
        <v>33</v>
      </c>
      <c r="AX242" s="13" t="s">
        <v>86</v>
      </c>
      <c r="AY242" s="159" t="s">
        <v>148</v>
      </c>
    </row>
    <row r="243" spans="2:65" s="1" customFormat="1" ht="44.25" customHeight="1">
      <c r="B243" s="31"/>
      <c r="C243" s="135" t="s">
        <v>305</v>
      </c>
      <c r="D243" s="135" t="s">
        <v>150</v>
      </c>
      <c r="E243" s="136" t="s">
        <v>357</v>
      </c>
      <c r="F243" s="137" t="s">
        <v>358</v>
      </c>
      <c r="G243" s="138" t="s">
        <v>336</v>
      </c>
      <c r="H243" s="139">
        <v>19.78</v>
      </c>
      <c r="I243" s="140"/>
      <c r="J243" s="141">
        <f>ROUND(I243*H243,2)</f>
        <v>0</v>
      </c>
      <c r="K243" s="137" t="s">
        <v>154</v>
      </c>
      <c r="L243" s="31"/>
      <c r="M243" s="142" t="s">
        <v>1</v>
      </c>
      <c r="N243" s="143" t="s">
        <v>44</v>
      </c>
      <c r="P243" s="144">
        <f>O243*H243</f>
        <v>0</v>
      </c>
      <c r="Q243" s="144">
        <v>0</v>
      </c>
      <c r="R243" s="144">
        <f>Q243*H243</f>
        <v>0</v>
      </c>
      <c r="S243" s="144">
        <v>0</v>
      </c>
      <c r="T243" s="145">
        <f>S243*H243</f>
        <v>0</v>
      </c>
      <c r="AR243" s="146" t="s">
        <v>155</v>
      </c>
      <c r="AT243" s="146" t="s">
        <v>150</v>
      </c>
      <c r="AU243" s="146" t="s">
        <v>88</v>
      </c>
      <c r="AY243" s="16" t="s">
        <v>148</v>
      </c>
      <c r="BE243" s="147">
        <f>IF(N243="základní",J243,0)</f>
        <v>0</v>
      </c>
      <c r="BF243" s="147">
        <f>IF(N243="snížená",J243,0)</f>
        <v>0</v>
      </c>
      <c r="BG243" s="147">
        <f>IF(N243="zákl. přenesená",J243,0)</f>
        <v>0</v>
      </c>
      <c r="BH243" s="147">
        <f>IF(N243="sníž. přenesená",J243,0)</f>
        <v>0</v>
      </c>
      <c r="BI243" s="147">
        <f>IF(N243="nulová",J243,0)</f>
        <v>0</v>
      </c>
      <c r="BJ243" s="16" t="s">
        <v>86</v>
      </c>
      <c r="BK243" s="147">
        <f>ROUND(I243*H243,2)</f>
        <v>0</v>
      </c>
      <c r="BL243" s="16" t="s">
        <v>155</v>
      </c>
      <c r="BM243" s="146" t="s">
        <v>442</v>
      </c>
    </row>
    <row r="244" spans="2:65" s="1" customFormat="1" ht="29.25">
      <c r="B244" s="31"/>
      <c r="D244" s="148" t="s">
        <v>157</v>
      </c>
      <c r="F244" s="149" t="s">
        <v>358</v>
      </c>
      <c r="I244" s="150"/>
      <c r="L244" s="31"/>
      <c r="M244" s="151"/>
      <c r="T244" s="55"/>
      <c r="AT244" s="16" t="s">
        <v>157</v>
      </c>
      <c r="AU244" s="16" t="s">
        <v>88</v>
      </c>
    </row>
    <row r="245" spans="2:65" s="13" customFormat="1" ht="11.25">
      <c r="B245" s="158"/>
      <c r="D245" s="148" t="s">
        <v>159</v>
      </c>
      <c r="E245" s="159" t="s">
        <v>1</v>
      </c>
      <c r="F245" s="160" t="s">
        <v>443</v>
      </c>
      <c r="H245" s="161">
        <v>19.78</v>
      </c>
      <c r="I245" s="162"/>
      <c r="L245" s="158"/>
      <c r="M245" s="163"/>
      <c r="T245" s="164"/>
      <c r="AT245" s="159" t="s">
        <v>159</v>
      </c>
      <c r="AU245" s="159" t="s">
        <v>88</v>
      </c>
      <c r="AV245" s="13" t="s">
        <v>88</v>
      </c>
      <c r="AW245" s="13" t="s">
        <v>33</v>
      </c>
      <c r="AX245" s="13" t="s">
        <v>86</v>
      </c>
      <c r="AY245" s="159" t="s">
        <v>148</v>
      </c>
    </row>
    <row r="246" spans="2:65" s="11" customFormat="1" ht="22.9" customHeight="1">
      <c r="B246" s="123"/>
      <c r="D246" s="124" t="s">
        <v>78</v>
      </c>
      <c r="E246" s="133" t="s">
        <v>361</v>
      </c>
      <c r="F246" s="133" t="s">
        <v>362</v>
      </c>
      <c r="I246" s="126"/>
      <c r="J246" s="134">
        <f>BK246</f>
        <v>0</v>
      </c>
      <c r="L246" s="123"/>
      <c r="M246" s="128"/>
      <c r="P246" s="129">
        <f>SUM(P247:P248)</f>
        <v>0</v>
      </c>
      <c r="R246" s="129">
        <f>SUM(R247:R248)</f>
        <v>0</v>
      </c>
      <c r="T246" s="130">
        <f>SUM(T247:T248)</f>
        <v>0</v>
      </c>
      <c r="AR246" s="124" t="s">
        <v>86</v>
      </c>
      <c r="AT246" s="131" t="s">
        <v>78</v>
      </c>
      <c r="AU246" s="131" t="s">
        <v>86</v>
      </c>
      <c r="AY246" s="124" t="s">
        <v>148</v>
      </c>
      <c r="BK246" s="132">
        <f>SUM(BK247:BK248)</f>
        <v>0</v>
      </c>
    </row>
    <row r="247" spans="2:65" s="1" customFormat="1" ht="33" customHeight="1">
      <c r="B247" s="31"/>
      <c r="C247" s="135" t="s">
        <v>311</v>
      </c>
      <c r="D247" s="135" t="s">
        <v>150</v>
      </c>
      <c r="E247" s="136" t="s">
        <v>364</v>
      </c>
      <c r="F247" s="137" t="s">
        <v>365</v>
      </c>
      <c r="G247" s="138" t="s">
        <v>336</v>
      </c>
      <c r="H247" s="139">
        <v>20.786000000000001</v>
      </c>
      <c r="I247" s="140"/>
      <c r="J247" s="141">
        <f>ROUND(I247*H247,2)</f>
        <v>0</v>
      </c>
      <c r="K247" s="137" t="s">
        <v>154</v>
      </c>
      <c r="L247" s="31"/>
      <c r="M247" s="142" t="s">
        <v>1</v>
      </c>
      <c r="N247" s="143" t="s">
        <v>44</v>
      </c>
      <c r="P247" s="144">
        <f>O247*H247</f>
        <v>0</v>
      </c>
      <c r="Q247" s="144">
        <v>0</v>
      </c>
      <c r="R247" s="144">
        <f>Q247*H247</f>
        <v>0</v>
      </c>
      <c r="S247" s="144">
        <v>0</v>
      </c>
      <c r="T247" s="145">
        <f>S247*H247</f>
        <v>0</v>
      </c>
      <c r="AR247" s="146" t="s">
        <v>155</v>
      </c>
      <c r="AT247" s="146" t="s">
        <v>150</v>
      </c>
      <c r="AU247" s="146" t="s">
        <v>88</v>
      </c>
      <c r="AY247" s="16" t="s">
        <v>148</v>
      </c>
      <c r="BE247" s="147">
        <f>IF(N247="základní",J247,0)</f>
        <v>0</v>
      </c>
      <c r="BF247" s="147">
        <f>IF(N247="snížená",J247,0)</f>
        <v>0</v>
      </c>
      <c r="BG247" s="147">
        <f>IF(N247="zákl. přenesená",J247,0)</f>
        <v>0</v>
      </c>
      <c r="BH247" s="147">
        <f>IF(N247="sníž. přenesená",J247,0)</f>
        <v>0</v>
      </c>
      <c r="BI247" s="147">
        <f>IF(N247="nulová",J247,0)</f>
        <v>0</v>
      </c>
      <c r="BJ247" s="16" t="s">
        <v>86</v>
      </c>
      <c r="BK247" s="147">
        <f>ROUND(I247*H247,2)</f>
        <v>0</v>
      </c>
      <c r="BL247" s="16" t="s">
        <v>155</v>
      </c>
      <c r="BM247" s="146" t="s">
        <v>444</v>
      </c>
    </row>
    <row r="248" spans="2:65" s="1" customFormat="1" ht="29.25">
      <c r="B248" s="31"/>
      <c r="D248" s="148" t="s">
        <v>157</v>
      </c>
      <c r="F248" s="149" t="s">
        <v>367</v>
      </c>
      <c r="I248" s="150"/>
      <c r="L248" s="31"/>
      <c r="M248" s="151"/>
      <c r="T248" s="55"/>
      <c r="AT248" s="16" t="s">
        <v>157</v>
      </c>
      <c r="AU248" s="16" t="s">
        <v>88</v>
      </c>
    </row>
    <row r="249" spans="2:65" s="11" customFormat="1" ht="25.9" customHeight="1">
      <c r="B249" s="123"/>
      <c r="D249" s="124" t="s">
        <v>78</v>
      </c>
      <c r="E249" s="125" t="s">
        <v>368</v>
      </c>
      <c r="F249" s="125" t="s">
        <v>369</v>
      </c>
      <c r="I249" s="126"/>
      <c r="J249" s="127">
        <f>BK249</f>
        <v>0</v>
      </c>
      <c r="L249" s="123"/>
      <c r="M249" s="128"/>
      <c r="P249" s="129">
        <f>P250+P258+P266</f>
        <v>0</v>
      </c>
      <c r="R249" s="129">
        <f>R250+R258+R266</f>
        <v>0</v>
      </c>
      <c r="T249" s="130">
        <f>T250+T258+T266</f>
        <v>0</v>
      </c>
      <c r="AR249" s="124" t="s">
        <v>181</v>
      </c>
      <c r="AT249" s="131" t="s">
        <v>78</v>
      </c>
      <c r="AU249" s="131" t="s">
        <v>79</v>
      </c>
      <c r="AY249" s="124" t="s">
        <v>148</v>
      </c>
      <c r="BK249" s="132">
        <f>BK250+BK258+BK266</f>
        <v>0</v>
      </c>
    </row>
    <row r="250" spans="2:65" s="11" customFormat="1" ht="22.9" customHeight="1">
      <c r="B250" s="123"/>
      <c r="D250" s="124" t="s">
        <v>78</v>
      </c>
      <c r="E250" s="133" t="s">
        <v>370</v>
      </c>
      <c r="F250" s="133" t="s">
        <v>371</v>
      </c>
      <c r="I250" s="126"/>
      <c r="J250" s="134">
        <f>BK250</f>
        <v>0</v>
      </c>
      <c r="L250" s="123"/>
      <c r="M250" s="128"/>
      <c r="P250" s="129">
        <f>SUM(P251:P257)</f>
        <v>0</v>
      </c>
      <c r="R250" s="129">
        <f>SUM(R251:R257)</f>
        <v>0</v>
      </c>
      <c r="T250" s="130">
        <f>SUM(T251:T257)</f>
        <v>0</v>
      </c>
      <c r="AR250" s="124" t="s">
        <v>181</v>
      </c>
      <c r="AT250" s="131" t="s">
        <v>78</v>
      </c>
      <c r="AU250" s="131" t="s">
        <v>86</v>
      </c>
      <c r="AY250" s="124" t="s">
        <v>148</v>
      </c>
      <c r="BK250" s="132">
        <f>SUM(BK251:BK257)</f>
        <v>0</v>
      </c>
    </row>
    <row r="251" spans="2:65" s="1" customFormat="1" ht="16.5" customHeight="1">
      <c r="B251" s="31"/>
      <c r="C251" s="135" t="s">
        <v>315</v>
      </c>
      <c r="D251" s="135" t="s">
        <v>150</v>
      </c>
      <c r="E251" s="136" t="s">
        <v>373</v>
      </c>
      <c r="F251" s="137" t="s">
        <v>374</v>
      </c>
      <c r="G251" s="138" t="s">
        <v>375</v>
      </c>
      <c r="H251" s="139">
        <v>1</v>
      </c>
      <c r="I251" s="140"/>
      <c r="J251" s="141">
        <f>ROUND(I251*H251,2)</f>
        <v>0</v>
      </c>
      <c r="K251" s="137" t="s">
        <v>154</v>
      </c>
      <c r="L251" s="31"/>
      <c r="M251" s="142" t="s">
        <v>1</v>
      </c>
      <c r="N251" s="143" t="s">
        <v>44</v>
      </c>
      <c r="P251" s="144">
        <f>O251*H251</f>
        <v>0</v>
      </c>
      <c r="Q251" s="144">
        <v>0</v>
      </c>
      <c r="R251" s="144">
        <f>Q251*H251</f>
        <v>0</v>
      </c>
      <c r="S251" s="144">
        <v>0</v>
      </c>
      <c r="T251" s="145">
        <f>S251*H251</f>
        <v>0</v>
      </c>
      <c r="AR251" s="146" t="s">
        <v>376</v>
      </c>
      <c r="AT251" s="146" t="s">
        <v>150</v>
      </c>
      <c r="AU251" s="146" t="s">
        <v>88</v>
      </c>
      <c r="AY251" s="16" t="s">
        <v>148</v>
      </c>
      <c r="BE251" s="147">
        <f>IF(N251="základní",J251,0)</f>
        <v>0</v>
      </c>
      <c r="BF251" s="147">
        <f>IF(N251="snížená",J251,0)</f>
        <v>0</v>
      </c>
      <c r="BG251" s="147">
        <f>IF(N251="zákl. přenesená",J251,0)</f>
        <v>0</v>
      </c>
      <c r="BH251" s="147">
        <f>IF(N251="sníž. přenesená",J251,0)</f>
        <v>0</v>
      </c>
      <c r="BI251" s="147">
        <f>IF(N251="nulová",J251,0)</f>
        <v>0</v>
      </c>
      <c r="BJ251" s="16" t="s">
        <v>86</v>
      </c>
      <c r="BK251" s="147">
        <f>ROUND(I251*H251,2)</f>
        <v>0</v>
      </c>
      <c r="BL251" s="16" t="s">
        <v>376</v>
      </c>
      <c r="BM251" s="146" t="s">
        <v>445</v>
      </c>
    </row>
    <row r="252" spans="2:65" s="1" customFormat="1" ht="11.25">
      <c r="B252" s="31"/>
      <c r="D252" s="148" t="s">
        <v>157</v>
      </c>
      <c r="F252" s="149" t="s">
        <v>374</v>
      </c>
      <c r="I252" s="150"/>
      <c r="L252" s="31"/>
      <c r="M252" s="151"/>
      <c r="T252" s="55"/>
      <c r="AT252" s="16" t="s">
        <v>157</v>
      </c>
      <c r="AU252" s="16" t="s">
        <v>88</v>
      </c>
    </row>
    <row r="253" spans="2:65" s="13" customFormat="1" ht="11.25">
      <c r="B253" s="158"/>
      <c r="D253" s="148" t="s">
        <v>159</v>
      </c>
      <c r="E253" s="159" t="s">
        <v>1</v>
      </c>
      <c r="F253" s="160" t="s">
        <v>86</v>
      </c>
      <c r="H253" s="161">
        <v>1</v>
      </c>
      <c r="I253" s="162"/>
      <c r="L253" s="158"/>
      <c r="M253" s="163"/>
      <c r="T253" s="164"/>
      <c r="AT253" s="159" t="s">
        <v>159</v>
      </c>
      <c r="AU253" s="159" t="s">
        <v>88</v>
      </c>
      <c r="AV253" s="13" t="s">
        <v>88</v>
      </c>
      <c r="AW253" s="13" t="s">
        <v>33</v>
      </c>
      <c r="AX253" s="13" t="s">
        <v>86</v>
      </c>
      <c r="AY253" s="159" t="s">
        <v>148</v>
      </c>
    </row>
    <row r="254" spans="2:65" s="1" customFormat="1" ht="16.5" customHeight="1">
      <c r="B254" s="31"/>
      <c r="C254" s="135" t="s">
        <v>320</v>
      </c>
      <c r="D254" s="135" t="s">
        <v>150</v>
      </c>
      <c r="E254" s="136" t="s">
        <v>379</v>
      </c>
      <c r="F254" s="137" t="s">
        <v>380</v>
      </c>
      <c r="G254" s="138" t="s">
        <v>375</v>
      </c>
      <c r="H254" s="139">
        <v>1</v>
      </c>
      <c r="I254" s="140"/>
      <c r="J254" s="141">
        <f>ROUND(I254*H254,2)</f>
        <v>0</v>
      </c>
      <c r="K254" s="137" t="s">
        <v>154</v>
      </c>
      <c r="L254" s="31"/>
      <c r="M254" s="142" t="s">
        <v>1</v>
      </c>
      <c r="N254" s="143" t="s">
        <v>44</v>
      </c>
      <c r="P254" s="144">
        <f>O254*H254</f>
        <v>0</v>
      </c>
      <c r="Q254" s="144">
        <v>0</v>
      </c>
      <c r="R254" s="144">
        <f>Q254*H254</f>
        <v>0</v>
      </c>
      <c r="S254" s="144">
        <v>0</v>
      </c>
      <c r="T254" s="145">
        <f>S254*H254</f>
        <v>0</v>
      </c>
      <c r="AR254" s="146" t="s">
        <v>376</v>
      </c>
      <c r="AT254" s="146" t="s">
        <v>150</v>
      </c>
      <c r="AU254" s="146" t="s">
        <v>88</v>
      </c>
      <c r="AY254" s="16" t="s">
        <v>148</v>
      </c>
      <c r="BE254" s="147">
        <f>IF(N254="základní",J254,0)</f>
        <v>0</v>
      </c>
      <c r="BF254" s="147">
        <f>IF(N254="snížená",J254,0)</f>
        <v>0</v>
      </c>
      <c r="BG254" s="147">
        <f>IF(N254="zákl. přenesená",J254,0)</f>
        <v>0</v>
      </c>
      <c r="BH254" s="147">
        <f>IF(N254="sníž. přenesená",J254,0)</f>
        <v>0</v>
      </c>
      <c r="BI254" s="147">
        <f>IF(N254="nulová",J254,0)</f>
        <v>0</v>
      </c>
      <c r="BJ254" s="16" t="s">
        <v>86</v>
      </c>
      <c r="BK254" s="147">
        <f>ROUND(I254*H254,2)</f>
        <v>0</v>
      </c>
      <c r="BL254" s="16" t="s">
        <v>376</v>
      </c>
      <c r="BM254" s="146" t="s">
        <v>446</v>
      </c>
    </row>
    <row r="255" spans="2:65" s="1" customFormat="1" ht="11.25">
      <c r="B255" s="31"/>
      <c r="D255" s="148" t="s">
        <v>157</v>
      </c>
      <c r="F255" s="149" t="s">
        <v>380</v>
      </c>
      <c r="I255" s="150"/>
      <c r="L255" s="31"/>
      <c r="M255" s="151"/>
      <c r="T255" s="55"/>
      <c r="AT255" s="16" t="s">
        <v>157</v>
      </c>
      <c r="AU255" s="16" t="s">
        <v>88</v>
      </c>
    </row>
    <row r="256" spans="2:65" s="12" customFormat="1" ht="11.25">
      <c r="B256" s="152"/>
      <c r="D256" s="148" t="s">
        <v>159</v>
      </c>
      <c r="E256" s="153" t="s">
        <v>1</v>
      </c>
      <c r="F256" s="154" t="s">
        <v>382</v>
      </c>
      <c r="H256" s="153" t="s">
        <v>1</v>
      </c>
      <c r="I256" s="155"/>
      <c r="L256" s="152"/>
      <c r="M256" s="156"/>
      <c r="T256" s="157"/>
      <c r="AT256" s="153" t="s">
        <v>159</v>
      </c>
      <c r="AU256" s="153" t="s">
        <v>88</v>
      </c>
      <c r="AV256" s="12" t="s">
        <v>86</v>
      </c>
      <c r="AW256" s="12" t="s">
        <v>33</v>
      </c>
      <c r="AX256" s="12" t="s">
        <v>79</v>
      </c>
      <c r="AY256" s="153" t="s">
        <v>148</v>
      </c>
    </row>
    <row r="257" spans="2:65" s="13" customFormat="1" ht="11.25">
      <c r="B257" s="158"/>
      <c r="D257" s="148" t="s">
        <v>159</v>
      </c>
      <c r="E257" s="159" t="s">
        <v>1</v>
      </c>
      <c r="F257" s="160" t="s">
        <v>86</v>
      </c>
      <c r="H257" s="161">
        <v>1</v>
      </c>
      <c r="I257" s="162"/>
      <c r="L257" s="158"/>
      <c r="M257" s="163"/>
      <c r="T257" s="164"/>
      <c r="AT257" s="159" t="s">
        <v>159</v>
      </c>
      <c r="AU257" s="159" t="s">
        <v>88</v>
      </c>
      <c r="AV257" s="13" t="s">
        <v>88</v>
      </c>
      <c r="AW257" s="13" t="s">
        <v>33</v>
      </c>
      <c r="AX257" s="13" t="s">
        <v>86</v>
      </c>
      <c r="AY257" s="159" t="s">
        <v>148</v>
      </c>
    </row>
    <row r="258" spans="2:65" s="11" customFormat="1" ht="22.9" customHeight="1">
      <c r="B258" s="123"/>
      <c r="D258" s="124" t="s">
        <v>78</v>
      </c>
      <c r="E258" s="133" t="s">
        <v>383</v>
      </c>
      <c r="F258" s="133" t="s">
        <v>384</v>
      </c>
      <c r="I258" s="126"/>
      <c r="J258" s="134">
        <f>BK258</f>
        <v>0</v>
      </c>
      <c r="L258" s="123"/>
      <c r="M258" s="128"/>
      <c r="P258" s="129">
        <f>SUM(P259:P265)</f>
        <v>0</v>
      </c>
      <c r="R258" s="129">
        <f>SUM(R259:R265)</f>
        <v>0</v>
      </c>
      <c r="T258" s="130">
        <f>SUM(T259:T265)</f>
        <v>0</v>
      </c>
      <c r="AR258" s="124" t="s">
        <v>181</v>
      </c>
      <c r="AT258" s="131" t="s">
        <v>78</v>
      </c>
      <c r="AU258" s="131" t="s">
        <v>86</v>
      </c>
      <c r="AY258" s="124" t="s">
        <v>148</v>
      </c>
      <c r="BK258" s="132">
        <f>SUM(BK259:BK265)</f>
        <v>0</v>
      </c>
    </row>
    <row r="259" spans="2:65" s="1" customFormat="1" ht="16.5" customHeight="1">
      <c r="B259" s="31"/>
      <c r="C259" s="135" t="s">
        <v>326</v>
      </c>
      <c r="D259" s="135" t="s">
        <v>150</v>
      </c>
      <c r="E259" s="136" t="s">
        <v>386</v>
      </c>
      <c r="F259" s="137" t="s">
        <v>384</v>
      </c>
      <c r="G259" s="138" t="s">
        <v>375</v>
      </c>
      <c r="H259" s="139">
        <v>1</v>
      </c>
      <c r="I259" s="140"/>
      <c r="J259" s="141">
        <f>ROUND(I259*H259,2)</f>
        <v>0</v>
      </c>
      <c r="K259" s="137" t="s">
        <v>154</v>
      </c>
      <c r="L259" s="31"/>
      <c r="M259" s="142" t="s">
        <v>1</v>
      </c>
      <c r="N259" s="143" t="s">
        <v>44</v>
      </c>
      <c r="P259" s="144">
        <f>O259*H259</f>
        <v>0</v>
      </c>
      <c r="Q259" s="144">
        <v>0</v>
      </c>
      <c r="R259" s="144">
        <f>Q259*H259</f>
        <v>0</v>
      </c>
      <c r="S259" s="144">
        <v>0</v>
      </c>
      <c r="T259" s="145">
        <f>S259*H259</f>
        <v>0</v>
      </c>
      <c r="AR259" s="146" t="s">
        <v>376</v>
      </c>
      <c r="AT259" s="146" t="s">
        <v>150</v>
      </c>
      <c r="AU259" s="146" t="s">
        <v>88</v>
      </c>
      <c r="AY259" s="16" t="s">
        <v>148</v>
      </c>
      <c r="BE259" s="147">
        <f>IF(N259="základní",J259,0)</f>
        <v>0</v>
      </c>
      <c r="BF259" s="147">
        <f>IF(N259="snížená",J259,0)</f>
        <v>0</v>
      </c>
      <c r="BG259" s="147">
        <f>IF(N259="zákl. přenesená",J259,0)</f>
        <v>0</v>
      </c>
      <c r="BH259" s="147">
        <f>IF(N259="sníž. přenesená",J259,0)</f>
        <v>0</v>
      </c>
      <c r="BI259" s="147">
        <f>IF(N259="nulová",J259,0)</f>
        <v>0</v>
      </c>
      <c r="BJ259" s="16" t="s">
        <v>86</v>
      </c>
      <c r="BK259" s="147">
        <f>ROUND(I259*H259,2)</f>
        <v>0</v>
      </c>
      <c r="BL259" s="16" t="s">
        <v>376</v>
      </c>
      <c r="BM259" s="146" t="s">
        <v>447</v>
      </c>
    </row>
    <row r="260" spans="2:65" s="1" customFormat="1" ht="11.25">
      <c r="B260" s="31"/>
      <c r="D260" s="148" t="s">
        <v>157</v>
      </c>
      <c r="F260" s="149" t="s">
        <v>384</v>
      </c>
      <c r="I260" s="150"/>
      <c r="L260" s="31"/>
      <c r="M260" s="151"/>
      <c r="T260" s="55"/>
      <c r="AT260" s="16" t="s">
        <v>157</v>
      </c>
      <c r="AU260" s="16" t="s">
        <v>88</v>
      </c>
    </row>
    <row r="261" spans="2:65" s="13" customFormat="1" ht="11.25">
      <c r="B261" s="158"/>
      <c r="D261" s="148" t="s">
        <v>159</v>
      </c>
      <c r="E261" s="159" t="s">
        <v>1</v>
      </c>
      <c r="F261" s="160" t="s">
        <v>86</v>
      </c>
      <c r="H261" s="161">
        <v>1</v>
      </c>
      <c r="I261" s="162"/>
      <c r="L261" s="158"/>
      <c r="M261" s="163"/>
      <c r="T261" s="164"/>
      <c r="AT261" s="159" t="s">
        <v>159</v>
      </c>
      <c r="AU261" s="159" t="s">
        <v>88</v>
      </c>
      <c r="AV261" s="13" t="s">
        <v>88</v>
      </c>
      <c r="AW261" s="13" t="s">
        <v>33</v>
      </c>
      <c r="AX261" s="13" t="s">
        <v>86</v>
      </c>
      <c r="AY261" s="159" t="s">
        <v>148</v>
      </c>
    </row>
    <row r="262" spans="2:65" s="1" customFormat="1" ht="16.5" customHeight="1">
      <c r="B262" s="31"/>
      <c r="C262" s="135" t="s">
        <v>333</v>
      </c>
      <c r="D262" s="135" t="s">
        <v>150</v>
      </c>
      <c r="E262" s="136" t="s">
        <v>389</v>
      </c>
      <c r="F262" s="137" t="s">
        <v>390</v>
      </c>
      <c r="G262" s="138" t="s">
        <v>375</v>
      </c>
      <c r="H262" s="139">
        <v>1</v>
      </c>
      <c r="I262" s="140"/>
      <c r="J262" s="141">
        <f>ROUND(I262*H262,2)</f>
        <v>0</v>
      </c>
      <c r="K262" s="137" t="s">
        <v>154</v>
      </c>
      <c r="L262" s="31"/>
      <c r="M262" s="142" t="s">
        <v>1</v>
      </c>
      <c r="N262" s="143" t="s">
        <v>44</v>
      </c>
      <c r="P262" s="144">
        <f>O262*H262</f>
        <v>0</v>
      </c>
      <c r="Q262" s="144">
        <v>0</v>
      </c>
      <c r="R262" s="144">
        <f>Q262*H262</f>
        <v>0</v>
      </c>
      <c r="S262" s="144">
        <v>0</v>
      </c>
      <c r="T262" s="145">
        <f>S262*H262</f>
        <v>0</v>
      </c>
      <c r="AR262" s="146" t="s">
        <v>376</v>
      </c>
      <c r="AT262" s="146" t="s">
        <v>150</v>
      </c>
      <c r="AU262" s="146" t="s">
        <v>88</v>
      </c>
      <c r="AY262" s="16" t="s">
        <v>148</v>
      </c>
      <c r="BE262" s="147">
        <f>IF(N262="základní",J262,0)</f>
        <v>0</v>
      </c>
      <c r="BF262" s="147">
        <f>IF(N262="snížená",J262,0)</f>
        <v>0</v>
      </c>
      <c r="BG262" s="147">
        <f>IF(N262="zákl. přenesená",J262,0)</f>
        <v>0</v>
      </c>
      <c r="BH262" s="147">
        <f>IF(N262="sníž. přenesená",J262,0)</f>
        <v>0</v>
      </c>
      <c r="BI262" s="147">
        <f>IF(N262="nulová",J262,0)</f>
        <v>0</v>
      </c>
      <c r="BJ262" s="16" t="s">
        <v>86</v>
      </c>
      <c r="BK262" s="147">
        <f>ROUND(I262*H262,2)</f>
        <v>0</v>
      </c>
      <c r="BL262" s="16" t="s">
        <v>376</v>
      </c>
      <c r="BM262" s="146" t="s">
        <v>448</v>
      </c>
    </row>
    <row r="263" spans="2:65" s="1" customFormat="1" ht="11.25">
      <c r="B263" s="31"/>
      <c r="D263" s="148" t="s">
        <v>157</v>
      </c>
      <c r="F263" s="149" t="s">
        <v>390</v>
      </c>
      <c r="I263" s="150"/>
      <c r="L263" s="31"/>
      <c r="M263" s="151"/>
      <c r="T263" s="55"/>
      <c r="AT263" s="16" t="s">
        <v>157</v>
      </c>
      <c r="AU263" s="16" t="s">
        <v>88</v>
      </c>
    </row>
    <row r="264" spans="2:65" s="12" customFormat="1" ht="11.25">
      <c r="B264" s="152"/>
      <c r="D264" s="148" t="s">
        <v>159</v>
      </c>
      <c r="E264" s="153" t="s">
        <v>1</v>
      </c>
      <c r="F264" s="154" t="s">
        <v>382</v>
      </c>
      <c r="H264" s="153" t="s">
        <v>1</v>
      </c>
      <c r="I264" s="155"/>
      <c r="L264" s="152"/>
      <c r="M264" s="156"/>
      <c r="T264" s="157"/>
      <c r="AT264" s="153" t="s">
        <v>159</v>
      </c>
      <c r="AU264" s="153" t="s">
        <v>88</v>
      </c>
      <c r="AV264" s="12" t="s">
        <v>86</v>
      </c>
      <c r="AW264" s="12" t="s">
        <v>33</v>
      </c>
      <c r="AX264" s="12" t="s">
        <v>79</v>
      </c>
      <c r="AY264" s="153" t="s">
        <v>148</v>
      </c>
    </row>
    <row r="265" spans="2:65" s="13" customFormat="1" ht="11.25">
      <c r="B265" s="158"/>
      <c r="D265" s="148" t="s">
        <v>159</v>
      </c>
      <c r="E265" s="159" t="s">
        <v>1</v>
      </c>
      <c r="F265" s="160" t="s">
        <v>86</v>
      </c>
      <c r="H265" s="161">
        <v>1</v>
      </c>
      <c r="I265" s="162"/>
      <c r="L265" s="158"/>
      <c r="M265" s="163"/>
      <c r="T265" s="164"/>
      <c r="AT265" s="159" t="s">
        <v>159</v>
      </c>
      <c r="AU265" s="159" t="s">
        <v>88</v>
      </c>
      <c r="AV265" s="13" t="s">
        <v>88</v>
      </c>
      <c r="AW265" s="13" t="s">
        <v>33</v>
      </c>
      <c r="AX265" s="13" t="s">
        <v>86</v>
      </c>
      <c r="AY265" s="159" t="s">
        <v>148</v>
      </c>
    </row>
    <row r="266" spans="2:65" s="11" customFormat="1" ht="22.9" customHeight="1">
      <c r="B266" s="123"/>
      <c r="D266" s="124" t="s">
        <v>78</v>
      </c>
      <c r="E266" s="133" t="s">
        <v>392</v>
      </c>
      <c r="F266" s="133" t="s">
        <v>393</v>
      </c>
      <c r="I266" s="126"/>
      <c r="J266" s="134">
        <f>BK266</f>
        <v>0</v>
      </c>
      <c r="L266" s="123"/>
      <c r="M266" s="128"/>
      <c r="P266" s="129">
        <f>SUM(P267:P270)</f>
        <v>0</v>
      </c>
      <c r="R266" s="129">
        <f>SUM(R267:R270)</f>
        <v>0</v>
      </c>
      <c r="T266" s="130">
        <f>SUM(T267:T270)</f>
        <v>0</v>
      </c>
      <c r="AR266" s="124" t="s">
        <v>181</v>
      </c>
      <c r="AT266" s="131" t="s">
        <v>78</v>
      </c>
      <c r="AU266" s="131" t="s">
        <v>86</v>
      </c>
      <c r="AY266" s="124" t="s">
        <v>148</v>
      </c>
      <c r="BK266" s="132">
        <f>SUM(BK267:BK270)</f>
        <v>0</v>
      </c>
    </row>
    <row r="267" spans="2:65" s="1" customFormat="1" ht="16.5" customHeight="1">
      <c r="B267" s="31"/>
      <c r="C267" s="135" t="s">
        <v>339</v>
      </c>
      <c r="D267" s="135" t="s">
        <v>150</v>
      </c>
      <c r="E267" s="136" t="s">
        <v>395</v>
      </c>
      <c r="F267" s="137" t="s">
        <v>396</v>
      </c>
      <c r="G267" s="138" t="s">
        <v>375</v>
      </c>
      <c r="H267" s="139">
        <v>1</v>
      </c>
      <c r="I267" s="140"/>
      <c r="J267" s="141">
        <f>ROUND(I267*H267,2)</f>
        <v>0</v>
      </c>
      <c r="K267" s="137" t="s">
        <v>154</v>
      </c>
      <c r="L267" s="31"/>
      <c r="M267" s="142" t="s">
        <v>1</v>
      </c>
      <c r="N267" s="143" t="s">
        <v>44</v>
      </c>
      <c r="P267" s="144">
        <f>O267*H267</f>
        <v>0</v>
      </c>
      <c r="Q267" s="144">
        <v>0</v>
      </c>
      <c r="R267" s="144">
        <f>Q267*H267</f>
        <v>0</v>
      </c>
      <c r="S267" s="144">
        <v>0</v>
      </c>
      <c r="T267" s="145">
        <f>S267*H267</f>
        <v>0</v>
      </c>
      <c r="AR267" s="146" t="s">
        <v>376</v>
      </c>
      <c r="AT267" s="146" t="s">
        <v>150</v>
      </c>
      <c r="AU267" s="146" t="s">
        <v>88</v>
      </c>
      <c r="AY267" s="16" t="s">
        <v>148</v>
      </c>
      <c r="BE267" s="147">
        <f>IF(N267="základní",J267,0)</f>
        <v>0</v>
      </c>
      <c r="BF267" s="147">
        <f>IF(N267="snížená",J267,0)</f>
        <v>0</v>
      </c>
      <c r="BG267" s="147">
        <f>IF(N267="zákl. přenesená",J267,0)</f>
        <v>0</v>
      </c>
      <c r="BH267" s="147">
        <f>IF(N267="sníž. přenesená",J267,0)</f>
        <v>0</v>
      </c>
      <c r="BI267" s="147">
        <f>IF(N267="nulová",J267,0)</f>
        <v>0</v>
      </c>
      <c r="BJ267" s="16" t="s">
        <v>86</v>
      </c>
      <c r="BK267" s="147">
        <f>ROUND(I267*H267,2)</f>
        <v>0</v>
      </c>
      <c r="BL267" s="16" t="s">
        <v>376</v>
      </c>
      <c r="BM267" s="146" t="s">
        <v>449</v>
      </c>
    </row>
    <row r="268" spans="2:65" s="1" customFormat="1" ht="11.25">
      <c r="B268" s="31"/>
      <c r="D268" s="148" t="s">
        <v>157</v>
      </c>
      <c r="F268" s="149" t="s">
        <v>396</v>
      </c>
      <c r="I268" s="150"/>
      <c r="L268" s="31"/>
      <c r="M268" s="151"/>
      <c r="T268" s="55"/>
      <c r="AT268" s="16" t="s">
        <v>157</v>
      </c>
      <c r="AU268" s="16" t="s">
        <v>88</v>
      </c>
    </row>
    <row r="269" spans="2:65" s="12" customFormat="1" ht="11.25">
      <c r="B269" s="152"/>
      <c r="D269" s="148" t="s">
        <v>159</v>
      </c>
      <c r="E269" s="153" t="s">
        <v>1</v>
      </c>
      <c r="F269" s="154" t="s">
        <v>398</v>
      </c>
      <c r="H269" s="153" t="s">
        <v>1</v>
      </c>
      <c r="I269" s="155"/>
      <c r="L269" s="152"/>
      <c r="M269" s="156"/>
      <c r="T269" s="157"/>
      <c r="AT269" s="153" t="s">
        <v>159</v>
      </c>
      <c r="AU269" s="153" t="s">
        <v>88</v>
      </c>
      <c r="AV269" s="12" t="s">
        <v>86</v>
      </c>
      <c r="AW269" s="12" t="s">
        <v>33</v>
      </c>
      <c r="AX269" s="12" t="s">
        <v>79</v>
      </c>
      <c r="AY269" s="153" t="s">
        <v>148</v>
      </c>
    </row>
    <row r="270" spans="2:65" s="13" customFormat="1" ht="11.25">
      <c r="B270" s="158"/>
      <c r="D270" s="148" t="s">
        <v>159</v>
      </c>
      <c r="E270" s="159" t="s">
        <v>1</v>
      </c>
      <c r="F270" s="160" t="s">
        <v>86</v>
      </c>
      <c r="H270" s="161">
        <v>1</v>
      </c>
      <c r="I270" s="162"/>
      <c r="L270" s="158"/>
      <c r="M270" s="182"/>
      <c r="N270" s="183"/>
      <c r="O270" s="183"/>
      <c r="P270" s="183"/>
      <c r="Q270" s="183"/>
      <c r="R270" s="183"/>
      <c r="S270" s="183"/>
      <c r="T270" s="184"/>
      <c r="AT270" s="159" t="s">
        <v>159</v>
      </c>
      <c r="AU270" s="159" t="s">
        <v>88</v>
      </c>
      <c r="AV270" s="13" t="s">
        <v>88</v>
      </c>
      <c r="AW270" s="13" t="s">
        <v>33</v>
      </c>
      <c r="AX270" s="13" t="s">
        <v>86</v>
      </c>
      <c r="AY270" s="159" t="s">
        <v>148</v>
      </c>
    </row>
    <row r="271" spans="2:65" s="1" customFormat="1" ht="6.95" customHeight="1">
      <c r="B271" s="43"/>
      <c r="C271" s="44"/>
      <c r="D271" s="44"/>
      <c r="E271" s="44"/>
      <c r="F271" s="44"/>
      <c r="G271" s="44"/>
      <c r="H271" s="44"/>
      <c r="I271" s="44"/>
      <c r="J271" s="44"/>
      <c r="K271" s="44"/>
      <c r="L271" s="31"/>
    </row>
  </sheetData>
  <sheetProtection algorithmName="SHA-512" hashValue="kdsd+AvPFfd+Y1gNmN6Q7eqjJvNixj0EtA/Db68mhc5T+zq5Sw29AoXpacg3SR8MYbtgnqf65sYP1dLfgir58w==" saltValue="GwhCPC1OfYOAjDrZjnr1cbre1rB4bO1CiY7MD7UrFBnmUwjN8hWS7SYmPioso81tE3z/app4wZ7PgmiAzROHqA==" spinCount="100000" sheet="1" objects="1" scenarios="1" formatColumns="0" formatRows="0" autoFilter="0"/>
  <autoFilter ref="C130:K270" xr:uid="{00000000-0009-0000-0000-000002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3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6" t="s">
        <v>99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88</v>
      </c>
    </row>
    <row r="4" spans="2:46" ht="24.95" customHeight="1">
      <c r="B4" s="19"/>
      <c r="D4" s="20" t="s">
        <v>112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7" t="str">
        <f>'Rekapitulace stavby'!K6</f>
        <v>25052_ŠKOLNÍ, VODNÍ, JANDEČKOVA</v>
      </c>
      <c r="F7" s="228"/>
      <c r="G7" s="228"/>
      <c r="H7" s="228"/>
      <c r="L7" s="19"/>
    </row>
    <row r="8" spans="2:46" ht="12" customHeight="1">
      <c r="B8" s="19"/>
      <c r="D8" s="26" t="s">
        <v>113</v>
      </c>
      <c r="L8" s="19"/>
    </row>
    <row r="9" spans="2:46" s="1" customFormat="1" ht="16.5" customHeight="1">
      <c r="B9" s="31"/>
      <c r="E9" s="227" t="s">
        <v>114</v>
      </c>
      <c r="F9" s="229"/>
      <c r="G9" s="229"/>
      <c r="H9" s="229"/>
      <c r="L9" s="31"/>
    </row>
    <row r="10" spans="2:46" s="1" customFormat="1" ht="12" customHeight="1">
      <c r="B10" s="31"/>
      <c r="D10" s="26" t="s">
        <v>115</v>
      </c>
      <c r="L10" s="31"/>
    </row>
    <row r="11" spans="2:46" s="1" customFormat="1" ht="16.5" customHeight="1">
      <c r="B11" s="31"/>
      <c r="E11" s="185" t="s">
        <v>450</v>
      </c>
      <c r="F11" s="229"/>
      <c r="G11" s="229"/>
      <c r="H11" s="229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27. 3. 2026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26</v>
      </c>
      <c r="L16" s="31"/>
    </row>
    <row r="17" spans="2:12" s="1" customFormat="1" ht="18" customHeight="1">
      <c r="B17" s="31"/>
      <c r="E17" s="24" t="s">
        <v>27</v>
      </c>
      <c r="I17" s="26" t="s">
        <v>28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29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0" t="str">
        <f>'Rekapitulace stavby'!E14</f>
        <v>Vyplň údaj</v>
      </c>
      <c r="F20" s="211"/>
      <c r="G20" s="211"/>
      <c r="H20" s="211"/>
      <c r="I20" s="26" t="s">
        <v>28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31</v>
      </c>
      <c r="I22" s="26" t="s">
        <v>25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28</v>
      </c>
      <c r="J23" s="24" t="str">
        <f>IF('Rekapitulace stavby'!AN17="","",'Rekapitulace stavby'!AN17)</f>
        <v/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34</v>
      </c>
      <c r="I25" s="26" t="s">
        <v>25</v>
      </c>
      <c r="J25" s="24" t="s">
        <v>35</v>
      </c>
      <c r="L25" s="31"/>
    </row>
    <row r="26" spans="2:12" s="1" customFormat="1" ht="18" customHeight="1">
      <c r="B26" s="31"/>
      <c r="E26" s="24" t="s">
        <v>36</v>
      </c>
      <c r="I26" s="26" t="s">
        <v>28</v>
      </c>
      <c r="J26" s="24" t="s">
        <v>37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38</v>
      </c>
      <c r="L28" s="31"/>
    </row>
    <row r="29" spans="2:12" s="7" customFormat="1" ht="16.5" customHeight="1">
      <c r="B29" s="93"/>
      <c r="E29" s="216" t="s">
        <v>1</v>
      </c>
      <c r="F29" s="216"/>
      <c r="G29" s="216"/>
      <c r="H29" s="216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39</v>
      </c>
      <c r="J32" s="65">
        <f>ROUND(J131,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41</v>
      </c>
      <c r="I34" s="34" t="s">
        <v>40</v>
      </c>
      <c r="J34" s="34" t="s">
        <v>42</v>
      </c>
      <c r="L34" s="31"/>
    </row>
    <row r="35" spans="2:12" s="1" customFormat="1" ht="14.45" customHeight="1">
      <c r="B35" s="31"/>
      <c r="D35" s="54" t="s">
        <v>43</v>
      </c>
      <c r="E35" s="26" t="s">
        <v>44</v>
      </c>
      <c r="F35" s="85">
        <f>ROUND((SUM(BE131:BE237)),  2)</f>
        <v>0</v>
      </c>
      <c r="I35" s="95">
        <v>0.21</v>
      </c>
      <c r="J35" s="85">
        <f>ROUND(((SUM(BE131:BE237))*I35),  2)</f>
        <v>0</v>
      </c>
      <c r="L35" s="31"/>
    </row>
    <row r="36" spans="2:12" s="1" customFormat="1" ht="14.45" customHeight="1">
      <c r="B36" s="31"/>
      <c r="E36" s="26" t="s">
        <v>45</v>
      </c>
      <c r="F36" s="85">
        <f>ROUND((SUM(BF131:BF237)),  2)</f>
        <v>0</v>
      </c>
      <c r="I36" s="95">
        <v>0.12</v>
      </c>
      <c r="J36" s="85">
        <f>ROUND(((SUM(BF131:BF237))*I36),  2)</f>
        <v>0</v>
      </c>
      <c r="L36" s="31"/>
    </row>
    <row r="37" spans="2:12" s="1" customFormat="1" ht="14.45" hidden="1" customHeight="1">
      <c r="B37" s="31"/>
      <c r="E37" s="26" t="s">
        <v>46</v>
      </c>
      <c r="F37" s="85">
        <f>ROUND((SUM(BG131:BG237)),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47</v>
      </c>
      <c r="F38" s="85">
        <f>ROUND((SUM(BH131:BH237)),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48</v>
      </c>
      <c r="F39" s="85">
        <f>ROUND((SUM(BI131:BI237)),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49</v>
      </c>
      <c r="E41" s="56"/>
      <c r="F41" s="56"/>
      <c r="G41" s="98" t="s">
        <v>50</v>
      </c>
      <c r="H41" s="99" t="s">
        <v>51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54</v>
      </c>
      <c r="E61" s="33"/>
      <c r="F61" s="102" t="s">
        <v>55</v>
      </c>
      <c r="G61" s="42" t="s">
        <v>54</v>
      </c>
      <c r="H61" s="33"/>
      <c r="I61" s="33"/>
      <c r="J61" s="103" t="s">
        <v>55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54</v>
      </c>
      <c r="E76" s="33"/>
      <c r="F76" s="102" t="s">
        <v>55</v>
      </c>
      <c r="G76" s="42" t="s">
        <v>54</v>
      </c>
      <c r="H76" s="33"/>
      <c r="I76" s="33"/>
      <c r="J76" s="103" t="s">
        <v>55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117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27" t="str">
        <f>E7</f>
        <v>25052_ŠKOLNÍ, VODNÍ, JANDEČKOVA</v>
      </c>
      <c r="F85" s="228"/>
      <c r="G85" s="228"/>
      <c r="H85" s="228"/>
      <c r="L85" s="31"/>
    </row>
    <row r="86" spans="2:12" ht="12" customHeight="1">
      <c r="B86" s="19"/>
      <c r="C86" s="26" t="s">
        <v>113</v>
      </c>
      <c r="L86" s="19"/>
    </row>
    <row r="87" spans="2:12" s="1" customFormat="1" ht="16.5" customHeight="1">
      <c r="B87" s="31"/>
      <c r="E87" s="227" t="s">
        <v>114</v>
      </c>
      <c r="F87" s="229"/>
      <c r="G87" s="229"/>
      <c r="H87" s="229"/>
      <c r="L87" s="31"/>
    </row>
    <row r="88" spans="2:12" s="1" customFormat="1" ht="12" customHeight="1">
      <c r="B88" s="31"/>
      <c r="C88" s="26" t="s">
        <v>115</v>
      </c>
      <c r="L88" s="31"/>
    </row>
    <row r="89" spans="2:12" s="1" customFormat="1" ht="16.5" customHeight="1">
      <c r="B89" s="31"/>
      <c r="E89" s="185" t="str">
        <f>E11</f>
        <v>Etapa 2b - Parkoviště - soukromá část</v>
      </c>
      <c r="F89" s="229"/>
      <c r="G89" s="229"/>
      <c r="H89" s="229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Litvínov</v>
      </c>
      <c r="I91" s="26" t="s">
        <v>22</v>
      </c>
      <c r="J91" s="51" t="str">
        <f>IF(J14="","",J14)</f>
        <v>27. 3. 2026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24</v>
      </c>
      <c r="F93" s="24" t="str">
        <f>E17</f>
        <v>Město Litvínov</v>
      </c>
      <c r="I93" s="26" t="s">
        <v>31</v>
      </c>
      <c r="J93" s="29" t="str">
        <f>E23</f>
        <v xml:space="preserve"> </v>
      </c>
      <c r="L93" s="31"/>
    </row>
    <row r="94" spans="2:12" s="1" customFormat="1" ht="15.2" customHeight="1">
      <c r="B94" s="31"/>
      <c r="C94" s="26" t="s">
        <v>29</v>
      </c>
      <c r="F94" s="24" t="str">
        <f>IF(E20="","",E20)</f>
        <v>Vyplň údaj</v>
      </c>
      <c r="I94" s="26" t="s">
        <v>34</v>
      </c>
      <c r="J94" s="29" t="str">
        <f>E26</f>
        <v>MESSOR s.r.o.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118</v>
      </c>
      <c r="D96" s="96"/>
      <c r="E96" s="96"/>
      <c r="F96" s="96"/>
      <c r="G96" s="96"/>
      <c r="H96" s="96"/>
      <c r="I96" s="96"/>
      <c r="J96" s="105" t="s">
        <v>119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120</v>
      </c>
      <c r="J98" s="65">
        <f>J131</f>
        <v>0</v>
      </c>
      <c r="L98" s="31"/>
      <c r="AU98" s="16" t="s">
        <v>121</v>
      </c>
    </row>
    <row r="99" spans="2:47" s="8" customFormat="1" ht="24.95" customHeight="1">
      <c r="B99" s="107"/>
      <c r="D99" s="108" t="s">
        <v>122</v>
      </c>
      <c r="E99" s="109"/>
      <c r="F99" s="109"/>
      <c r="G99" s="109"/>
      <c r="H99" s="109"/>
      <c r="I99" s="109"/>
      <c r="J99" s="110">
        <f>J132</f>
        <v>0</v>
      </c>
      <c r="L99" s="107"/>
    </row>
    <row r="100" spans="2:47" s="9" customFormat="1" ht="19.899999999999999" customHeight="1">
      <c r="B100" s="111"/>
      <c r="D100" s="112" t="s">
        <v>123</v>
      </c>
      <c r="E100" s="113"/>
      <c r="F100" s="113"/>
      <c r="G100" s="113"/>
      <c r="H100" s="113"/>
      <c r="I100" s="113"/>
      <c r="J100" s="114">
        <f>J133</f>
        <v>0</v>
      </c>
      <c r="L100" s="111"/>
    </row>
    <row r="101" spans="2:47" s="9" customFormat="1" ht="19.899999999999999" customHeight="1">
      <c r="B101" s="111"/>
      <c r="D101" s="112" t="s">
        <v>124</v>
      </c>
      <c r="E101" s="113"/>
      <c r="F101" s="113"/>
      <c r="G101" s="113"/>
      <c r="H101" s="113"/>
      <c r="I101" s="113"/>
      <c r="J101" s="114">
        <f>J144</f>
        <v>0</v>
      </c>
      <c r="L101" s="111"/>
    </row>
    <row r="102" spans="2:47" s="9" customFormat="1" ht="19.899999999999999" customHeight="1">
      <c r="B102" s="111"/>
      <c r="D102" s="112" t="s">
        <v>125</v>
      </c>
      <c r="E102" s="113"/>
      <c r="F102" s="113"/>
      <c r="G102" s="113"/>
      <c r="H102" s="113"/>
      <c r="I102" s="113"/>
      <c r="J102" s="114">
        <f>J160</f>
        <v>0</v>
      </c>
      <c r="L102" s="111"/>
    </row>
    <row r="103" spans="2:47" s="9" customFormat="1" ht="19.899999999999999" customHeight="1">
      <c r="B103" s="111"/>
      <c r="D103" s="112" t="s">
        <v>126</v>
      </c>
      <c r="E103" s="113"/>
      <c r="F103" s="113"/>
      <c r="G103" s="113"/>
      <c r="H103" s="113"/>
      <c r="I103" s="113"/>
      <c r="J103" s="114">
        <f>J164</f>
        <v>0</v>
      </c>
      <c r="L103" s="111"/>
    </row>
    <row r="104" spans="2:47" s="9" customFormat="1" ht="19.899999999999999" customHeight="1">
      <c r="B104" s="111"/>
      <c r="D104" s="112" t="s">
        <v>127</v>
      </c>
      <c r="E104" s="113"/>
      <c r="F104" s="113"/>
      <c r="G104" s="113"/>
      <c r="H104" s="113"/>
      <c r="I104" s="113"/>
      <c r="J104" s="114">
        <f>J198</f>
        <v>0</v>
      </c>
      <c r="L104" s="111"/>
    </row>
    <row r="105" spans="2:47" s="9" customFormat="1" ht="19.899999999999999" customHeight="1">
      <c r="B105" s="111"/>
      <c r="D105" s="112" t="s">
        <v>128</v>
      </c>
      <c r="E105" s="113"/>
      <c r="F105" s="113"/>
      <c r="G105" s="113"/>
      <c r="H105" s="113"/>
      <c r="I105" s="113"/>
      <c r="J105" s="114">
        <f>J213</f>
        <v>0</v>
      </c>
      <c r="L105" s="111"/>
    </row>
    <row r="106" spans="2:47" s="8" customFormat="1" ht="24.95" customHeight="1">
      <c r="B106" s="107"/>
      <c r="D106" s="108" t="s">
        <v>129</v>
      </c>
      <c r="E106" s="109"/>
      <c r="F106" s="109"/>
      <c r="G106" s="109"/>
      <c r="H106" s="109"/>
      <c r="I106" s="109"/>
      <c r="J106" s="110">
        <f>J216</f>
        <v>0</v>
      </c>
      <c r="L106" s="107"/>
    </row>
    <row r="107" spans="2:47" s="9" customFormat="1" ht="19.899999999999999" customHeight="1">
      <c r="B107" s="111"/>
      <c r="D107" s="112" t="s">
        <v>130</v>
      </c>
      <c r="E107" s="113"/>
      <c r="F107" s="113"/>
      <c r="G107" s="113"/>
      <c r="H107" s="113"/>
      <c r="I107" s="113"/>
      <c r="J107" s="114">
        <f>J217</f>
        <v>0</v>
      </c>
      <c r="L107" s="111"/>
    </row>
    <row r="108" spans="2:47" s="9" customFormat="1" ht="19.899999999999999" customHeight="1">
      <c r="B108" s="111"/>
      <c r="D108" s="112" t="s">
        <v>131</v>
      </c>
      <c r="E108" s="113"/>
      <c r="F108" s="113"/>
      <c r="G108" s="113"/>
      <c r="H108" s="113"/>
      <c r="I108" s="113"/>
      <c r="J108" s="114">
        <f>J225</f>
        <v>0</v>
      </c>
      <c r="L108" s="111"/>
    </row>
    <row r="109" spans="2:47" s="9" customFormat="1" ht="19.899999999999999" customHeight="1">
      <c r="B109" s="111"/>
      <c r="D109" s="112" t="s">
        <v>132</v>
      </c>
      <c r="E109" s="113"/>
      <c r="F109" s="113"/>
      <c r="G109" s="113"/>
      <c r="H109" s="113"/>
      <c r="I109" s="113"/>
      <c r="J109" s="114">
        <f>J233</f>
        <v>0</v>
      </c>
      <c r="L109" s="111"/>
    </row>
    <row r="110" spans="2:47" s="1" customFormat="1" ht="21.75" customHeight="1">
      <c r="B110" s="31"/>
      <c r="L110" s="31"/>
    </row>
    <row r="111" spans="2:47" s="1" customFormat="1" ht="6.95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1"/>
    </row>
    <row r="115" spans="2:12" s="1" customFormat="1" ht="6.95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31"/>
    </row>
    <row r="116" spans="2:12" s="1" customFormat="1" ht="24.95" customHeight="1">
      <c r="B116" s="31"/>
      <c r="C116" s="20" t="s">
        <v>133</v>
      </c>
      <c r="L116" s="31"/>
    </row>
    <row r="117" spans="2:12" s="1" customFormat="1" ht="6.95" customHeight="1">
      <c r="B117" s="31"/>
      <c r="L117" s="31"/>
    </row>
    <row r="118" spans="2:12" s="1" customFormat="1" ht="12" customHeight="1">
      <c r="B118" s="31"/>
      <c r="C118" s="26" t="s">
        <v>16</v>
      </c>
      <c r="L118" s="31"/>
    </row>
    <row r="119" spans="2:12" s="1" customFormat="1" ht="16.5" customHeight="1">
      <c r="B119" s="31"/>
      <c r="E119" s="227" t="str">
        <f>E7</f>
        <v>25052_ŠKOLNÍ, VODNÍ, JANDEČKOVA</v>
      </c>
      <c r="F119" s="228"/>
      <c r="G119" s="228"/>
      <c r="H119" s="228"/>
      <c r="L119" s="31"/>
    </row>
    <row r="120" spans="2:12" ht="12" customHeight="1">
      <c r="B120" s="19"/>
      <c r="C120" s="26" t="s">
        <v>113</v>
      </c>
      <c r="L120" s="19"/>
    </row>
    <row r="121" spans="2:12" s="1" customFormat="1" ht="16.5" customHeight="1">
      <c r="B121" s="31"/>
      <c r="E121" s="227" t="s">
        <v>114</v>
      </c>
      <c r="F121" s="229"/>
      <c r="G121" s="229"/>
      <c r="H121" s="229"/>
      <c r="L121" s="31"/>
    </row>
    <row r="122" spans="2:12" s="1" customFormat="1" ht="12" customHeight="1">
      <c r="B122" s="31"/>
      <c r="C122" s="26" t="s">
        <v>115</v>
      </c>
      <c r="L122" s="31"/>
    </row>
    <row r="123" spans="2:12" s="1" customFormat="1" ht="16.5" customHeight="1">
      <c r="B123" s="31"/>
      <c r="E123" s="185" t="str">
        <f>E11</f>
        <v>Etapa 2b - Parkoviště - soukromá část</v>
      </c>
      <c r="F123" s="229"/>
      <c r="G123" s="229"/>
      <c r="H123" s="229"/>
      <c r="L123" s="31"/>
    </row>
    <row r="124" spans="2:12" s="1" customFormat="1" ht="6.95" customHeight="1">
      <c r="B124" s="31"/>
      <c r="L124" s="31"/>
    </row>
    <row r="125" spans="2:12" s="1" customFormat="1" ht="12" customHeight="1">
      <c r="B125" s="31"/>
      <c r="C125" s="26" t="s">
        <v>20</v>
      </c>
      <c r="F125" s="24" t="str">
        <f>F14</f>
        <v>Litvínov</v>
      </c>
      <c r="I125" s="26" t="s">
        <v>22</v>
      </c>
      <c r="J125" s="51" t="str">
        <f>IF(J14="","",J14)</f>
        <v>27. 3. 2026</v>
      </c>
      <c r="L125" s="31"/>
    </row>
    <row r="126" spans="2:12" s="1" customFormat="1" ht="6.95" customHeight="1">
      <c r="B126" s="31"/>
      <c r="L126" s="31"/>
    </row>
    <row r="127" spans="2:12" s="1" customFormat="1" ht="15.2" customHeight="1">
      <c r="B127" s="31"/>
      <c r="C127" s="26" t="s">
        <v>24</v>
      </c>
      <c r="F127" s="24" t="str">
        <f>E17</f>
        <v>Město Litvínov</v>
      </c>
      <c r="I127" s="26" t="s">
        <v>31</v>
      </c>
      <c r="J127" s="29" t="str">
        <f>E23</f>
        <v xml:space="preserve"> </v>
      </c>
      <c r="L127" s="31"/>
    </row>
    <row r="128" spans="2:12" s="1" customFormat="1" ht="15.2" customHeight="1">
      <c r="B128" s="31"/>
      <c r="C128" s="26" t="s">
        <v>29</v>
      </c>
      <c r="F128" s="24" t="str">
        <f>IF(E20="","",E20)</f>
        <v>Vyplň údaj</v>
      </c>
      <c r="I128" s="26" t="s">
        <v>34</v>
      </c>
      <c r="J128" s="29" t="str">
        <f>E26</f>
        <v>MESSOR s.r.o.</v>
      </c>
      <c r="L128" s="31"/>
    </row>
    <row r="129" spans="2:65" s="1" customFormat="1" ht="10.35" customHeight="1">
      <c r="B129" s="31"/>
      <c r="L129" s="31"/>
    </row>
    <row r="130" spans="2:65" s="10" customFormat="1" ht="29.25" customHeight="1">
      <c r="B130" s="115"/>
      <c r="C130" s="116" t="s">
        <v>134</v>
      </c>
      <c r="D130" s="117" t="s">
        <v>64</v>
      </c>
      <c r="E130" s="117" t="s">
        <v>60</v>
      </c>
      <c r="F130" s="117" t="s">
        <v>61</v>
      </c>
      <c r="G130" s="117" t="s">
        <v>135</v>
      </c>
      <c r="H130" s="117" t="s">
        <v>136</v>
      </c>
      <c r="I130" s="117" t="s">
        <v>137</v>
      </c>
      <c r="J130" s="117" t="s">
        <v>119</v>
      </c>
      <c r="K130" s="118" t="s">
        <v>138</v>
      </c>
      <c r="L130" s="115"/>
      <c r="M130" s="58" t="s">
        <v>1</v>
      </c>
      <c r="N130" s="59" t="s">
        <v>43</v>
      </c>
      <c r="O130" s="59" t="s">
        <v>139</v>
      </c>
      <c r="P130" s="59" t="s">
        <v>140</v>
      </c>
      <c r="Q130" s="59" t="s">
        <v>141</v>
      </c>
      <c r="R130" s="59" t="s">
        <v>142</v>
      </c>
      <c r="S130" s="59" t="s">
        <v>143</v>
      </c>
      <c r="T130" s="60" t="s">
        <v>144</v>
      </c>
    </row>
    <row r="131" spans="2:65" s="1" customFormat="1" ht="22.9" customHeight="1">
      <c r="B131" s="31"/>
      <c r="C131" s="63" t="s">
        <v>145</v>
      </c>
      <c r="J131" s="119">
        <f>BK131</f>
        <v>0</v>
      </c>
      <c r="L131" s="31"/>
      <c r="M131" s="61"/>
      <c r="N131" s="52"/>
      <c r="O131" s="52"/>
      <c r="P131" s="120">
        <f>P132+P216</f>
        <v>0</v>
      </c>
      <c r="Q131" s="52"/>
      <c r="R131" s="120">
        <f>R132+R216</f>
        <v>18.530850000000001</v>
      </c>
      <c r="S131" s="52"/>
      <c r="T131" s="121">
        <f>T132+T216</f>
        <v>43.21</v>
      </c>
      <c r="AT131" s="16" t="s">
        <v>78</v>
      </c>
      <c r="AU131" s="16" t="s">
        <v>121</v>
      </c>
      <c r="BK131" s="122">
        <f>BK132+BK216</f>
        <v>0</v>
      </c>
    </row>
    <row r="132" spans="2:65" s="11" customFormat="1" ht="25.9" customHeight="1">
      <c r="B132" s="123"/>
      <c r="D132" s="124" t="s">
        <v>78</v>
      </c>
      <c r="E132" s="125" t="s">
        <v>146</v>
      </c>
      <c r="F132" s="125" t="s">
        <v>147</v>
      </c>
      <c r="I132" s="126"/>
      <c r="J132" s="127">
        <f>BK132</f>
        <v>0</v>
      </c>
      <c r="L132" s="123"/>
      <c r="M132" s="128"/>
      <c r="P132" s="129">
        <f>P133+P144+P160+P164+P198+P213</f>
        <v>0</v>
      </c>
      <c r="R132" s="129">
        <f>R133+R144+R160+R164+R198+R213</f>
        <v>18.530850000000001</v>
      </c>
      <c r="T132" s="130">
        <f>T133+T144+T160+T164+T198+T213</f>
        <v>43.21</v>
      </c>
      <c r="AR132" s="124" t="s">
        <v>86</v>
      </c>
      <c r="AT132" s="131" t="s">
        <v>78</v>
      </c>
      <c r="AU132" s="131" t="s">
        <v>79</v>
      </c>
      <c r="AY132" s="124" t="s">
        <v>148</v>
      </c>
      <c r="BK132" s="132">
        <f>BK133+BK144+BK160+BK164+BK198+BK213</f>
        <v>0</v>
      </c>
    </row>
    <row r="133" spans="2:65" s="11" customFormat="1" ht="22.9" customHeight="1">
      <c r="B133" s="123"/>
      <c r="D133" s="124" t="s">
        <v>78</v>
      </c>
      <c r="E133" s="133" t="s">
        <v>86</v>
      </c>
      <c r="F133" s="133" t="s">
        <v>149</v>
      </c>
      <c r="I133" s="126"/>
      <c r="J133" s="134">
        <f>BK133</f>
        <v>0</v>
      </c>
      <c r="L133" s="123"/>
      <c r="M133" s="128"/>
      <c r="P133" s="129">
        <f>SUM(P134:P143)</f>
        <v>0</v>
      </c>
      <c r="R133" s="129">
        <f>SUM(R134:R143)</f>
        <v>3.1500000000000005E-3</v>
      </c>
      <c r="T133" s="130">
        <f>SUM(T134:T143)</f>
        <v>42.58</v>
      </c>
      <c r="AR133" s="124" t="s">
        <v>86</v>
      </c>
      <c r="AT133" s="131" t="s">
        <v>78</v>
      </c>
      <c r="AU133" s="131" t="s">
        <v>86</v>
      </c>
      <c r="AY133" s="124" t="s">
        <v>148</v>
      </c>
      <c r="BK133" s="132">
        <f>SUM(BK134:BK143)</f>
        <v>0</v>
      </c>
    </row>
    <row r="134" spans="2:65" s="1" customFormat="1" ht="24.2" customHeight="1">
      <c r="B134" s="31"/>
      <c r="C134" s="135" t="s">
        <v>86</v>
      </c>
      <c r="D134" s="135" t="s">
        <v>150</v>
      </c>
      <c r="E134" s="136" t="s">
        <v>400</v>
      </c>
      <c r="F134" s="137" t="s">
        <v>401</v>
      </c>
      <c r="G134" s="138" t="s">
        <v>153</v>
      </c>
      <c r="H134" s="139">
        <v>315</v>
      </c>
      <c r="I134" s="140"/>
      <c r="J134" s="141">
        <f>ROUND(I134*H134,2)</f>
        <v>0</v>
      </c>
      <c r="K134" s="137" t="s">
        <v>154</v>
      </c>
      <c r="L134" s="31"/>
      <c r="M134" s="142" t="s">
        <v>1</v>
      </c>
      <c r="N134" s="143" t="s">
        <v>44</v>
      </c>
      <c r="P134" s="144">
        <f>O134*H134</f>
        <v>0</v>
      </c>
      <c r="Q134" s="144">
        <v>1.0000000000000001E-5</v>
      </c>
      <c r="R134" s="144">
        <f>Q134*H134</f>
        <v>3.1500000000000005E-3</v>
      </c>
      <c r="S134" s="144">
        <v>0.115</v>
      </c>
      <c r="T134" s="145">
        <f>S134*H134</f>
        <v>36.225000000000001</v>
      </c>
      <c r="AR134" s="146" t="s">
        <v>155</v>
      </c>
      <c r="AT134" s="146" t="s">
        <v>150</v>
      </c>
      <c r="AU134" s="146" t="s">
        <v>88</v>
      </c>
      <c r="AY134" s="16" t="s">
        <v>148</v>
      </c>
      <c r="BE134" s="147">
        <f>IF(N134="základní",J134,0)</f>
        <v>0</v>
      </c>
      <c r="BF134" s="147">
        <f>IF(N134="snížená",J134,0)</f>
        <v>0</v>
      </c>
      <c r="BG134" s="147">
        <f>IF(N134="zákl. přenesená",J134,0)</f>
        <v>0</v>
      </c>
      <c r="BH134" s="147">
        <f>IF(N134="sníž. přenesená",J134,0)</f>
        <v>0</v>
      </c>
      <c r="BI134" s="147">
        <f>IF(N134="nulová",J134,0)</f>
        <v>0</v>
      </c>
      <c r="BJ134" s="16" t="s">
        <v>86</v>
      </c>
      <c r="BK134" s="147">
        <f>ROUND(I134*H134,2)</f>
        <v>0</v>
      </c>
      <c r="BL134" s="16" t="s">
        <v>155</v>
      </c>
      <c r="BM134" s="146" t="s">
        <v>451</v>
      </c>
    </row>
    <row r="135" spans="2:65" s="1" customFormat="1" ht="29.25">
      <c r="B135" s="31"/>
      <c r="D135" s="148" t="s">
        <v>157</v>
      </c>
      <c r="F135" s="149" t="s">
        <v>403</v>
      </c>
      <c r="I135" s="150"/>
      <c r="L135" s="31"/>
      <c r="M135" s="151"/>
      <c r="T135" s="55"/>
      <c r="AT135" s="16" t="s">
        <v>157</v>
      </c>
      <c r="AU135" s="16" t="s">
        <v>88</v>
      </c>
    </row>
    <row r="136" spans="2:65" s="12" customFormat="1" ht="11.25">
      <c r="B136" s="152"/>
      <c r="D136" s="148" t="s">
        <v>159</v>
      </c>
      <c r="E136" s="153" t="s">
        <v>1</v>
      </c>
      <c r="F136" s="154" t="s">
        <v>160</v>
      </c>
      <c r="H136" s="153" t="s">
        <v>1</v>
      </c>
      <c r="I136" s="155"/>
      <c r="L136" s="152"/>
      <c r="M136" s="156"/>
      <c r="T136" s="157"/>
      <c r="AT136" s="153" t="s">
        <v>159</v>
      </c>
      <c r="AU136" s="153" t="s">
        <v>88</v>
      </c>
      <c r="AV136" s="12" t="s">
        <v>86</v>
      </c>
      <c r="AW136" s="12" t="s">
        <v>33</v>
      </c>
      <c r="AX136" s="12" t="s">
        <v>79</v>
      </c>
      <c r="AY136" s="153" t="s">
        <v>148</v>
      </c>
    </row>
    <row r="137" spans="2:65" s="13" customFormat="1" ht="11.25">
      <c r="B137" s="158"/>
      <c r="D137" s="148" t="s">
        <v>159</v>
      </c>
      <c r="E137" s="159" t="s">
        <v>1</v>
      </c>
      <c r="F137" s="160" t="s">
        <v>452</v>
      </c>
      <c r="H137" s="161">
        <v>315</v>
      </c>
      <c r="I137" s="162"/>
      <c r="L137" s="158"/>
      <c r="M137" s="163"/>
      <c r="T137" s="164"/>
      <c r="AT137" s="159" t="s">
        <v>159</v>
      </c>
      <c r="AU137" s="159" t="s">
        <v>88</v>
      </c>
      <c r="AV137" s="13" t="s">
        <v>88</v>
      </c>
      <c r="AW137" s="13" t="s">
        <v>33</v>
      </c>
      <c r="AX137" s="13" t="s">
        <v>79</v>
      </c>
      <c r="AY137" s="159" t="s">
        <v>148</v>
      </c>
    </row>
    <row r="138" spans="2:65" s="14" customFormat="1" ht="11.25">
      <c r="B138" s="165"/>
      <c r="D138" s="148" t="s">
        <v>159</v>
      </c>
      <c r="E138" s="166" t="s">
        <v>1</v>
      </c>
      <c r="F138" s="167" t="s">
        <v>162</v>
      </c>
      <c r="H138" s="168">
        <v>315</v>
      </c>
      <c r="I138" s="169"/>
      <c r="L138" s="165"/>
      <c r="M138" s="170"/>
      <c r="T138" s="171"/>
      <c r="AT138" s="166" t="s">
        <v>159</v>
      </c>
      <c r="AU138" s="166" t="s">
        <v>88</v>
      </c>
      <c r="AV138" s="14" t="s">
        <v>155</v>
      </c>
      <c r="AW138" s="14" t="s">
        <v>33</v>
      </c>
      <c r="AX138" s="14" t="s">
        <v>86</v>
      </c>
      <c r="AY138" s="166" t="s">
        <v>148</v>
      </c>
    </row>
    <row r="139" spans="2:65" s="1" customFormat="1" ht="16.5" customHeight="1">
      <c r="B139" s="31"/>
      <c r="C139" s="135" t="s">
        <v>88</v>
      </c>
      <c r="D139" s="135" t="s">
        <v>150</v>
      </c>
      <c r="E139" s="136" t="s">
        <v>176</v>
      </c>
      <c r="F139" s="137" t="s">
        <v>177</v>
      </c>
      <c r="G139" s="138" t="s">
        <v>171</v>
      </c>
      <c r="H139" s="139">
        <v>31</v>
      </c>
      <c r="I139" s="140"/>
      <c r="J139" s="141">
        <f>ROUND(I139*H139,2)</f>
        <v>0</v>
      </c>
      <c r="K139" s="137" t="s">
        <v>154</v>
      </c>
      <c r="L139" s="31"/>
      <c r="M139" s="142" t="s">
        <v>1</v>
      </c>
      <c r="N139" s="143" t="s">
        <v>44</v>
      </c>
      <c r="P139" s="144">
        <f>O139*H139</f>
        <v>0</v>
      </c>
      <c r="Q139" s="144">
        <v>0</v>
      </c>
      <c r="R139" s="144">
        <f>Q139*H139</f>
        <v>0</v>
      </c>
      <c r="S139" s="144">
        <v>0.20499999999999999</v>
      </c>
      <c r="T139" s="145">
        <f>S139*H139</f>
        <v>6.3549999999999995</v>
      </c>
      <c r="AR139" s="146" t="s">
        <v>155</v>
      </c>
      <c r="AT139" s="146" t="s">
        <v>150</v>
      </c>
      <c r="AU139" s="146" t="s">
        <v>88</v>
      </c>
      <c r="AY139" s="16" t="s">
        <v>148</v>
      </c>
      <c r="BE139" s="147">
        <f>IF(N139="základní",J139,0)</f>
        <v>0</v>
      </c>
      <c r="BF139" s="147">
        <f>IF(N139="snížená",J139,0)</f>
        <v>0</v>
      </c>
      <c r="BG139" s="147">
        <f>IF(N139="zákl. přenesená",J139,0)</f>
        <v>0</v>
      </c>
      <c r="BH139" s="147">
        <f>IF(N139="sníž. přenesená",J139,0)</f>
        <v>0</v>
      </c>
      <c r="BI139" s="147">
        <f>IF(N139="nulová",J139,0)</f>
        <v>0</v>
      </c>
      <c r="BJ139" s="16" t="s">
        <v>86</v>
      </c>
      <c r="BK139" s="147">
        <f>ROUND(I139*H139,2)</f>
        <v>0</v>
      </c>
      <c r="BL139" s="16" t="s">
        <v>155</v>
      </c>
      <c r="BM139" s="146" t="s">
        <v>453</v>
      </c>
    </row>
    <row r="140" spans="2:65" s="1" customFormat="1" ht="29.25">
      <c r="B140" s="31"/>
      <c r="D140" s="148" t="s">
        <v>157</v>
      </c>
      <c r="F140" s="149" t="s">
        <v>179</v>
      </c>
      <c r="I140" s="150"/>
      <c r="L140" s="31"/>
      <c r="M140" s="151"/>
      <c r="T140" s="55"/>
      <c r="AT140" s="16" t="s">
        <v>157</v>
      </c>
      <c r="AU140" s="16" t="s">
        <v>88</v>
      </c>
    </row>
    <row r="141" spans="2:65" s="12" customFormat="1" ht="11.25">
      <c r="B141" s="152"/>
      <c r="D141" s="148" t="s">
        <v>159</v>
      </c>
      <c r="E141" s="153" t="s">
        <v>1</v>
      </c>
      <c r="F141" s="154" t="s">
        <v>160</v>
      </c>
      <c r="H141" s="153" t="s">
        <v>1</v>
      </c>
      <c r="I141" s="155"/>
      <c r="L141" s="152"/>
      <c r="M141" s="156"/>
      <c r="T141" s="157"/>
      <c r="AT141" s="153" t="s">
        <v>159</v>
      </c>
      <c r="AU141" s="153" t="s">
        <v>88</v>
      </c>
      <c r="AV141" s="12" t="s">
        <v>86</v>
      </c>
      <c r="AW141" s="12" t="s">
        <v>33</v>
      </c>
      <c r="AX141" s="12" t="s">
        <v>79</v>
      </c>
      <c r="AY141" s="153" t="s">
        <v>148</v>
      </c>
    </row>
    <row r="142" spans="2:65" s="13" customFormat="1" ht="11.25">
      <c r="B142" s="158"/>
      <c r="D142" s="148" t="s">
        <v>159</v>
      </c>
      <c r="E142" s="159" t="s">
        <v>1</v>
      </c>
      <c r="F142" s="160" t="s">
        <v>339</v>
      </c>
      <c r="H142" s="161">
        <v>31</v>
      </c>
      <c r="I142" s="162"/>
      <c r="L142" s="158"/>
      <c r="M142" s="163"/>
      <c r="T142" s="164"/>
      <c r="AT142" s="159" t="s">
        <v>159</v>
      </c>
      <c r="AU142" s="159" t="s">
        <v>88</v>
      </c>
      <c r="AV142" s="13" t="s">
        <v>88</v>
      </c>
      <c r="AW142" s="13" t="s">
        <v>33</v>
      </c>
      <c r="AX142" s="13" t="s">
        <v>79</v>
      </c>
      <c r="AY142" s="159" t="s">
        <v>148</v>
      </c>
    </row>
    <row r="143" spans="2:65" s="14" customFormat="1" ht="11.25">
      <c r="B143" s="165"/>
      <c r="D143" s="148" t="s">
        <v>159</v>
      </c>
      <c r="E143" s="166" t="s">
        <v>1</v>
      </c>
      <c r="F143" s="167" t="s">
        <v>162</v>
      </c>
      <c r="H143" s="168">
        <v>31</v>
      </c>
      <c r="I143" s="169"/>
      <c r="L143" s="165"/>
      <c r="M143" s="170"/>
      <c r="T143" s="171"/>
      <c r="AT143" s="166" t="s">
        <v>159</v>
      </c>
      <c r="AU143" s="166" t="s">
        <v>88</v>
      </c>
      <c r="AV143" s="14" t="s">
        <v>155</v>
      </c>
      <c r="AW143" s="14" t="s">
        <v>33</v>
      </c>
      <c r="AX143" s="14" t="s">
        <v>86</v>
      </c>
      <c r="AY143" s="166" t="s">
        <v>148</v>
      </c>
    </row>
    <row r="144" spans="2:65" s="11" customFormat="1" ht="22.9" customHeight="1">
      <c r="B144" s="123"/>
      <c r="D144" s="124" t="s">
        <v>78</v>
      </c>
      <c r="E144" s="133" t="s">
        <v>181</v>
      </c>
      <c r="F144" s="133" t="s">
        <v>182</v>
      </c>
      <c r="I144" s="126"/>
      <c r="J144" s="134">
        <f>BK144</f>
        <v>0</v>
      </c>
      <c r="L144" s="123"/>
      <c r="M144" s="128"/>
      <c r="P144" s="129">
        <f>SUM(P145:P159)</f>
        <v>0</v>
      </c>
      <c r="R144" s="129">
        <f>SUM(R145:R159)</f>
        <v>4.9203000000000001</v>
      </c>
      <c r="T144" s="130">
        <f>SUM(T145:T159)</f>
        <v>0</v>
      </c>
      <c r="AR144" s="124" t="s">
        <v>86</v>
      </c>
      <c r="AT144" s="131" t="s">
        <v>78</v>
      </c>
      <c r="AU144" s="131" t="s">
        <v>86</v>
      </c>
      <c r="AY144" s="124" t="s">
        <v>148</v>
      </c>
      <c r="BK144" s="132">
        <f>SUM(BK145:BK159)</f>
        <v>0</v>
      </c>
    </row>
    <row r="145" spans="2:65" s="1" customFormat="1" ht="24.2" customHeight="1">
      <c r="B145" s="31"/>
      <c r="C145" s="135" t="s">
        <v>168</v>
      </c>
      <c r="D145" s="135" t="s">
        <v>150</v>
      </c>
      <c r="E145" s="136" t="s">
        <v>183</v>
      </c>
      <c r="F145" s="137" t="s">
        <v>184</v>
      </c>
      <c r="G145" s="138" t="s">
        <v>153</v>
      </c>
      <c r="H145" s="139">
        <v>31.5</v>
      </c>
      <c r="I145" s="140"/>
      <c r="J145" s="141">
        <f>ROUND(I145*H145,2)</f>
        <v>0</v>
      </c>
      <c r="K145" s="137" t="s">
        <v>154</v>
      </c>
      <c r="L145" s="31"/>
      <c r="M145" s="142" t="s">
        <v>1</v>
      </c>
      <c r="N145" s="143" t="s">
        <v>44</v>
      </c>
      <c r="P145" s="144">
        <f>O145*H145</f>
        <v>0</v>
      </c>
      <c r="Q145" s="144">
        <v>0.15620000000000001</v>
      </c>
      <c r="R145" s="144">
        <f>Q145*H145</f>
        <v>4.9203000000000001</v>
      </c>
      <c r="S145" s="144">
        <v>0</v>
      </c>
      <c r="T145" s="145">
        <f>S145*H145</f>
        <v>0</v>
      </c>
      <c r="AR145" s="146" t="s">
        <v>155</v>
      </c>
      <c r="AT145" s="146" t="s">
        <v>150</v>
      </c>
      <c r="AU145" s="146" t="s">
        <v>88</v>
      </c>
      <c r="AY145" s="16" t="s">
        <v>148</v>
      </c>
      <c r="BE145" s="147">
        <f>IF(N145="základní",J145,0)</f>
        <v>0</v>
      </c>
      <c r="BF145" s="147">
        <f>IF(N145="snížená",J145,0)</f>
        <v>0</v>
      </c>
      <c r="BG145" s="147">
        <f>IF(N145="zákl. přenesená",J145,0)</f>
        <v>0</v>
      </c>
      <c r="BH145" s="147">
        <f>IF(N145="sníž. přenesená",J145,0)</f>
        <v>0</v>
      </c>
      <c r="BI145" s="147">
        <f>IF(N145="nulová",J145,0)</f>
        <v>0</v>
      </c>
      <c r="BJ145" s="16" t="s">
        <v>86</v>
      </c>
      <c r="BK145" s="147">
        <f>ROUND(I145*H145,2)</f>
        <v>0</v>
      </c>
      <c r="BL145" s="16" t="s">
        <v>155</v>
      </c>
      <c r="BM145" s="146" t="s">
        <v>454</v>
      </c>
    </row>
    <row r="146" spans="2:65" s="1" customFormat="1" ht="19.5">
      <c r="B146" s="31"/>
      <c r="D146" s="148" t="s">
        <v>157</v>
      </c>
      <c r="F146" s="149" t="s">
        <v>186</v>
      </c>
      <c r="I146" s="150"/>
      <c r="L146" s="31"/>
      <c r="M146" s="151"/>
      <c r="T146" s="55"/>
      <c r="AT146" s="16" t="s">
        <v>157</v>
      </c>
      <c r="AU146" s="16" t="s">
        <v>88</v>
      </c>
    </row>
    <row r="147" spans="2:65" s="12" customFormat="1" ht="11.25">
      <c r="B147" s="152"/>
      <c r="D147" s="148" t="s">
        <v>159</v>
      </c>
      <c r="E147" s="153" t="s">
        <v>1</v>
      </c>
      <c r="F147" s="154" t="s">
        <v>187</v>
      </c>
      <c r="H147" s="153" t="s">
        <v>1</v>
      </c>
      <c r="I147" s="155"/>
      <c r="L147" s="152"/>
      <c r="M147" s="156"/>
      <c r="T147" s="157"/>
      <c r="AT147" s="153" t="s">
        <v>159</v>
      </c>
      <c r="AU147" s="153" t="s">
        <v>88</v>
      </c>
      <c r="AV147" s="12" t="s">
        <v>86</v>
      </c>
      <c r="AW147" s="12" t="s">
        <v>33</v>
      </c>
      <c r="AX147" s="12" t="s">
        <v>79</v>
      </c>
      <c r="AY147" s="153" t="s">
        <v>148</v>
      </c>
    </row>
    <row r="148" spans="2:65" s="13" customFormat="1" ht="11.25">
      <c r="B148" s="158"/>
      <c r="D148" s="148" t="s">
        <v>159</v>
      </c>
      <c r="E148" s="159" t="s">
        <v>1</v>
      </c>
      <c r="F148" s="160" t="s">
        <v>455</v>
      </c>
      <c r="H148" s="161">
        <v>31.5</v>
      </c>
      <c r="I148" s="162"/>
      <c r="L148" s="158"/>
      <c r="M148" s="163"/>
      <c r="T148" s="164"/>
      <c r="AT148" s="159" t="s">
        <v>159</v>
      </c>
      <c r="AU148" s="159" t="s">
        <v>88</v>
      </c>
      <c r="AV148" s="13" t="s">
        <v>88</v>
      </c>
      <c r="AW148" s="13" t="s">
        <v>33</v>
      </c>
      <c r="AX148" s="13" t="s">
        <v>79</v>
      </c>
      <c r="AY148" s="159" t="s">
        <v>148</v>
      </c>
    </row>
    <row r="149" spans="2:65" s="14" customFormat="1" ht="11.25">
      <c r="B149" s="165"/>
      <c r="D149" s="148" t="s">
        <v>159</v>
      </c>
      <c r="E149" s="166" t="s">
        <v>1</v>
      </c>
      <c r="F149" s="167" t="s">
        <v>162</v>
      </c>
      <c r="H149" s="168">
        <v>31.5</v>
      </c>
      <c r="I149" s="169"/>
      <c r="L149" s="165"/>
      <c r="M149" s="170"/>
      <c r="T149" s="171"/>
      <c r="AT149" s="166" t="s">
        <v>159</v>
      </c>
      <c r="AU149" s="166" t="s">
        <v>88</v>
      </c>
      <c r="AV149" s="14" t="s">
        <v>155</v>
      </c>
      <c r="AW149" s="14" t="s">
        <v>33</v>
      </c>
      <c r="AX149" s="14" t="s">
        <v>86</v>
      </c>
      <c r="AY149" s="166" t="s">
        <v>148</v>
      </c>
    </row>
    <row r="150" spans="2:65" s="1" customFormat="1" ht="24.2" customHeight="1">
      <c r="B150" s="31"/>
      <c r="C150" s="135" t="s">
        <v>155</v>
      </c>
      <c r="D150" s="135" t="s">
        <v>150</v>
      </c>
      <c r="E150" s="136" t="s">
        <v>191</v>
      </c>
      <c r="F150" s="137" t="s">
        <v>192</v>
      </c>
      <c r="G150" s="138" t="s">
        <v>153</v>
      </c>
      <c r="H150" s="139">
        <v>315</v>
      </c>
      <c r="I150" s="140"/>
      <c r="J150" s="141">
        <f>ROUND(I150*H150,2)</f>
        <v>0</v>
      </c>
      <c r="K150" s="137" t="s">
        <v>154</v>
      </c>
      <c r="L150" s="31"/>
      <c r="M150" s="142" t="s">
        <v>1</v>
      </c>
      <c r="N150" s="143" t="s">
        <v>44</v>
      </c>
      <c r="P150" s="144">
        <f>O150*H150</f>
        <v>0</v>
      </c>
      <c r="Q150" s="144">
        <v>0</v>
      </c>
      <c r="R150" s="144">
        <f>Q150*H150</f>
        <v>0</v>
      </c>
      <c r="S150" s="144">
        <v>0</v>
      </c>
      <c r="T150" s="145">
        <f>S150*H150</f>
        <v>0</v>
      </c>
      <c r="AR150" s="146" t="s">
        <v>155</v>
      </c>
      <c r="AT150" s="146" t="s">
        <v>150</v>
      </c>
      <c r="AU150" s="146" t="s">
        <v>88</v>
      </c>
      <c r="AY150" s="16" t="s">
        <v>148</v>
      </c>
      <c r="BE150" s="147">
        <f>IF(N150="základní",J150,0)</f>
        <v>0</v>
      </c>
      <c r="BF150" s="147">
        <f>IF(N150="snížená",J150,0)</f>
        <v>0</v>
      </c>
      <c r="BG150" s="147">
        <f>IF(N150="zákl. přenesená",J150,0)</f>
        <v>0</v>
      </c>
      <c r="BH150" s="147">
        <f>IF(N150="sníž. přenesená",J150,0)</f>
        <v>0</v>
      </c>
      <c r="BI150" s="147">
        <f>IF(N150="nulová",J150,0)</f>
        <v>0</v>
      </c>
      <c r="BJ150" s="16" t="s">
        <v>86</v>
      </c>
      <c r="BK150" s="147">
        <f>ROUND(I150*H150,2)</f>
        <v>0</v>
      </c>
      <c r="BL150" s="16" t="s">
        <v>155</v>
      </c>
      <c r="BM150" s="146" t="s">
        <v>456</v>
      </c>
    </row>
    <row r="151" spans="2:65" s="1" customFormat="1" ht="19.5">
      <c r="B151" s="31"/>
      <c r="D151" s="148" t="s">
        <v>157</v>
      </c>
      <c r="F151" s="149" t="s">
        <v>194</v>
      </c>
      <c r="I151" s="150"/>
      <c r="L151" s="31"/>
      <c r="M151" s="151"/>
      <c r="T151" s="55"/>
      <c r="AT151" s="16" t="s">
        <v>157</v>
      </c>
      <c r="AU151" s="16" t="s">
        <v>88</v>
      </c>
    </row>
    <row r="152" spans="2:65" s="12" customFormat="1" ht="11.25">
      <c r="B152" s="152"/>
      <c r="D152" s="148" t="s">
        <v>159</v>
      </c>
      <c r="E152" s="153" t="s">
        <v>1</v>
      </c>
      <c r="F152" s="154" t="s">
        <v>195</v>
      </c>
      <c r="H152" s="153" t="s">
        <v>1</v>
      </c>
      <c r="I152" s="155"/>
      <c r="L152" s="152"/>
      <c r="M152" s="156"/>
      <c r="T152" s="157"/>
      <c r="AT152" s="153" t="s">
        <v>159</v>
      </c>
      <c r="AU152" s="153" t="s">
        <v>88</v>
      </c>
      <c r="AV152" s="12" t="s">
        <v>86</v>
      </c>
      <c r="AW152" s="12" t="s">
        <v>33</v>
      </c>
      <c r="AX152" s="12" t="s">
        <v>79</v>
      </c>
      <c r="AY152" s="153" t="s">
        <v>148</v>
      </c>
    </row>
    <row r="153" spans="2:65" s="13" customFormat="1" ht="11.25">
      <c r="B153" s="158"/>
      <c r="D153" s="148" t="s">
        <v>159</v>
      </c>
      <c r="E153" s="159" t="s">
        <v>1</v>
      </c>
      <c r="F153" s="160" t="s">
        <v>452</v>
      </c>
      <c r="H153" s="161">
        <v>315</v>
      </c>
      <c r="I153" s="162"/>
      <c r="L153" s="158"/>
      <c r="M153" s="163"/>
      <c r="T153" s="164"/>
      <c r="AT153" s="159" t="s">
        <v>159</v>
      </c>
      <c r="AU153" s="159" t="s">
        <v>88</v>
      </c>
      <c r="AV153" s="13" t="s">
        <v>88</v>
      </c>
      <c r="AW153" s="13" t="s">
        <v>33</v>
      </c>
      <c r="AX153" s="13" t="s">
        <v>79</v>
      </c>
      <c r="AY153" s="159" t="s">
        <v>148</v>
      </c>
    </row>
    <row r="154" spans="2:65" s="14" customFormat="1" ht="11.25">
      <c r="B154" s="165"/>
      <c r="D154" s="148" t="s">
        <v>159</v>
      </c>
      <c r="E154" s="166" t="s">
        <v>1</v>
      </c>
      <c r="F154" s="167" t="s">
        <v>162</v>
      </c>
      <c r="H154" s="168">
        <v>315</v>
      </c>
      <c r="I154" s="169"/>
      <c r="L154" s="165"/>
      <c r="M154" s="170"/>
      <c r="T154" s="171"/>
      <c r="AT154" s="166" t="s">
        <v>159</v>
      </c>
      <c r="AU154" s="166" t="s">
        <v>88</v>
      </c>
      <c r="AV154" s="14" t="s">
        <v>155</v>
      </c>
      <c r="AW154" s="14" t="s">
        <v>33</v>
      </c>
      <c r="AX154" s="14" t="s">
        <v>86</v>
      </c>
      <c r="AY154" s="166" t="s">
        <v>148</v>
      </c>
    </row>
    <row r="155" spans="2:65" s="1" customFormat="1" ht="24.2" customHeight="1">
      <c r="B155" s="31"/>
      <c r="C155" s="135" t="s">
        <v>181</v>
      </c>
      <c r="D155" s="135" t="s">
        <v>150</v>
      </c>
      <c r="E155" s="136" t="s">
        <v>198</v>
      </c>
      <c r="F155" s="137" t="s">
        <v>199</v>
      </c>
      <c r="G155" s="138" t="s">
        <v>153</v>
      </c>
      <c r="H155" s="139">
        <v>315</v>
      </c>
      <c r="I155" s="140"/>
      <c r="J155" s="141">
        <f>ROUND(I155*H155,2)</f>
        <v>0</v>
      </c>
      <c r="K155" s="137" t="s">
        <v>154</v>
      </c>
      <c r="L155" s="31"/>
      <c r="M155" s="142" t="s">
        <v>1</v>
      </c>
      <c r="N155" s="143" t="s">
        <v>44</v>
      </c>
      <c r="P155" s="144">
        <f>O155*H155</f>
        <v>0</v>
      </c>
      <c r="Q155" s="144">
        <v>0</v>
      </c>
      <c r="R155" s="144">
        <f>Q155*H155</f>
        <v>0</v>
      </c>
      <c r="S155" s="144">
        <v>0</v>
      </c>
      <c r="T155" s="145">
        <f>S155*H155</f>
        <v>0</v>
      </c>
      <c r="AR155" s="146" t="s">
        <v>155</v>
      </c>
      <c r="AT155" s="146" t="s">
        <v>150</v>
      </c>
      <c r="AU155" s="146" t="s">
        <v>88</v>
      </c>
      <c r="AY155" s="16" t="s">
        <v>148</v>
      </c>
      <c r="BE155" s="147">
        <f>IF(N155="základní",J155,0)</f>
        <v>0</v>
      </c>
      <c r="BF155" s="147">
        <f>IF(N155="snížená",J155,0)</f>
        <v>0</v>
      </c>
      <c r="BG155" s="147">
        <f>IF(N155="zákl. přenesená",J155,0)</f>
        <v>0</v>
      </c>
      <c r="BH155" s="147">
        <f>IF(N155="sníž. přenesená",J155,0)</f>
        <v>0</v>
      </c>
      <c r="BI155" s="147">
        <f>IF(N155="nulová",J155,0)</f>
        <v>0</v>
      </c>
      <c r="BJ155" s="16" t="s">
        <v>86</v>
      </c>
      <c r="BK155" s="147">
        <f>ROUND(I155*H155,2)</f>
        <v>0</v>
      </c>
      <c r="BL155" s="16" t="s">
        <v>155</v>
      </c>
      <c r="BM155" s="146" t="s">
        <v>457</v>
      </c>
    </row>
    <row r="156" spans="2:65" s="1" customFormat="1" ht="29.25">
      <c r="B156" s="31"/>
      <c r="D156" s="148" t="s">
        <v>157</v>
      </c>
      <c r="F156" s="149" t="s">
        <v>201</v>
      </c>
      <c r="I156" s="150"/>
      <c r="L156" s="31"/>
      <c r="M156" s="151"/>
      <c r="T156" s="55"/>
      <c r="AT156" s="16" t="s">
        <v>157</v>
      </c>
      <c r="AU156" s="16" t="s">
        <v>88</v>
      </c>
    </row>
    <row r="157" spans="2:65" s="12" customFormat="1" ht="11.25">
      <c r="B157" s="152"/>
      <c r="D157" s="148" t="s">
        <v>159</v>
      </c>
      <c r="E157" s="153" t="s">
        <v>1</v>
      </c>
      <c r="F157" s="154" t="s">
        <v>195</v>
      </c>
      <c r="H157" s="153" t="s">
        <v>1</v>
      </c>
      <c r="I157" s="155"/>
      <c r="L157" s="152"/>
      <c r="M157" s="156"/>
      <c r="T157" s="157"/>
      <c r="AT157" s="153" t="s">
        <v>159</v>
      </c>
      <c r="AU157" s="153" t="s">
        <v>88</v>
      </c>
      <c r="AV157" s="12" t="s">
        <v>86</v>
      </c>
      <c r="AW157" s="12" t="s">
        <v>33</v>
      </c>
      <c r="AX157" s="12" t="s">
        <v>79</v>
      </c>
      <c r="AY157" s="153" t="s">
        <v>148</v>
      </c>
    </row>
    <row r="158" spans="2:65" s="13" customFormat="1" ht="11.25">
      <c r="B158" s="158"/>
      <c r="D158" s="148" t="s">
        <v>159</v>
      </c>
      <c r="E158" s="159" t="s">
        <v>1</v>
      </c>
      <c r="F158" s="160" t="s">
        <v>452</v>
      </c>
      <c r="H158" s="161">
        <v>315</v>
      </c>
      <c r="I158" s="162"/>
      <c r="L158" s="158"/>
      <c r="M158" s="163"/>
      <c r="T158" s="164"/>
      <c r="AT158" s="159" t="s">
        <v>159</v>
      </c>
      <c r="AU158" s="159" t="s">
        <v>88</v>
      </c>
      <c r="AV158" s="13" t="s">
        <v>88</v>
      </c>
      <c r="AW158" s="13" t="s">
        <v>33</v>
      </c>
      <c r="AX158" s="13" t="s">
        <v>79</v>
      </c>
      <c r="AY158" s="159" t="s">
        <v>148</v>
      </c>
    </row>
    <row r="159" spans="2:65" s="14" customFormat="1" ht="11.25">
      <c r="B159" s="165"/>
      <c r="D159" s="148" t="s">
        <v>159</v>
      </c>
      <c r="E159" s="166" t="s">
        <v>1</v>
      </c>
      <c r="F159" s="167" t="s">
        <v>162</v>
      </c>
      <c r="H159" s="168">
        <v>315</v>
      </c>
      <c r="I159" s="169"/>
      <c r="L159" s="165"/>
      <c r="M159" s="170"/>
      <c r="T159" s="171"/>
      <c r="AT159" s="166" t="s">
        <v>159</v>
      </c>
      <c r="AU159" s="166" t="s">
        <v>88</v>
      </c>
      <c r="AV159" s="14" t="s">
        <v>155</v>
      </c>
      <c r="AW159" s="14" t="s">
        <v>33</v>
      </c>
      <c r="AX159" s="14" t="s">
        <v>86</v>
      </c>
      <c r="AY159" s="166" t="s">
        <v>148</v>
      </c>
    </row>
    <row r="160" spans="2:65" s="11" customFormat="1" ht="22.9" customHeight="1">
      <c r="B160" s="123"/>
      <c r="D160" s="124" t="s">
        <v>78</v>
      </c>
      <c r="E160" s="133" t="s">
        <v>202</v>
      </c>
      <c r="F160" s="133" t="s">
        <v>203</v>
      </c>
      <c r="I160" s="126"/>
      <c r="J160" s="134">
        <f>BK160</f>
        <v>0</v>
      </c>
      <c r="L160" s="123"/>
      <c r="M160" s="128"/>
      <c r="P160" s="129">
        <f>SUM(P161:P163)</f>
        <v>0</v>
      </c>
      <c r="R160" s="129">
        <f>SUM(R161:R163)</f>
        <v>0.84160000000000001</v>
      </c>
      <c r="T160" s="130">
        <f>SUM(T161:T163)</f>
        <v>0</v>
      </c>
      <c r="AR160" s="124" t="s">
        <v>86</v>
      </c>
      <c r="AT160" s="131" t="s">
        <v>78</v>
      </c>
      <c r="AU160" s="131" t="s">
        <v>86</v>
      </c>
      <c r="AY160" s="124" t="s">
        <v>148</v>
      </c>
      <c r="BK160" s="132">
        <f>SUM(BK161:BK163)</f>
        <v>0</v>
      </c>
    </row>
    <row r="161" spans="2:65" s="1" customFormat="1" ht="24.2" customHeight="1">
      <c r="B161" s="31"/>
      <c r="C161" s="135" t="s">
        <v>190</v>
      </c>
      <c r="D161" s="135" t="s">
        <v>150</v>
      </c>
      <c r="E161" s="136" t="s">
        <v>210</v>
      </c>
      <c r="F161" s="137" t="s">
        <v>211</v>
      </c>
      <c r="G161" s="138" t="s">
        <v>206</v>
      </c>
      <c r="H161" s="139">
        <v>2</v>
      </c>
      <c r="I161" s="140"/>
      <c r="J161" s="141">
        <f>ROUND(I161*H161,2)</f>
        <v>0</v>
      </c>
      <c r="K161" s="137" t="s">
        <v>207</v>
      </c>
      <c r="L161" s="31"/>
      <c r="M161" s="142" t="s">
        <v>1</v>
      </c>
      <c r="N161" s="143" t="s">
        <v>44</v>
      </c>
      <c r="P161" s="144">
        <f>O161*H161</f>
        <v>0</v>
      </c>
      <c r="Q161" s="144">
        <v>0.42080000000000001</v>
      </c>
      <c r="R161" s="144">
        <f>Q161*H161</f>
        <v>0.84160000000000001</v>
      </c>
      <c r="S161" s="144">
        <v>0</v>
      </c>
      <c r="T161" s="145">
        <f>S161*H161</f>
        <v>0</v>
      </c>
      <c r="AR161" s="146" t="s">
        <v>155</v>
      </c>
      <c r="AT161" s="146" t="s">
        <v>150</v>
      </c>
      <c r="AU161" s="146" t="s">
        <v>88</v>
      </c>
      <c r="AY161" s="16" t="s">
        <v>148</v>
      </c>
      <c r="BE161" s="147">
        <f>IF(N161="základní",J161,0)</f>
        <v>0</v>
      </c>
      <c r="BF161" s="147">
        <f>IF(N161="snížená",J161,0)</f>
        <v>0</v>
      </c>
      <c r="BG161" s="147">
        <f>IF(N161="zákl. přenesená",J161,0)</f>
        <v>0</v>
      </c>
      <c r="BH161" s="147">
        <f>IF(N161="sníž. přenesená",J161,0)</f>
        <v>0</v>
      </c>
      <c r="BI161" s="147">
        <f>IF(N161="nulová",J161,0)</f>
        <v>0</v>
      </c>
      <c r="BJ161" s="16" t="s">
        <v>86</v>
      </c>
      <c r="BK161" s="147">
        <f>ROUND(I161*H161,2)</f>
        <v>0</v>
      </c>
      <c r="BL161" s="16" t="s">
        <v>155</v>
      </c>
      <c r="BM161" s="146" t="s">
        <v>458</v>
      </c>
    </row>
    <row r="162" spans="2:65" s="1" customFormat="1" ht="19.5">
      <c r="B162" s="31"/>
      <c r="D162" s="148" t="s">
        <v>157</v>
      </c>
      <c r="F162" s="149" t="s">
        <v>211</v>
      </c>
      <c r="I162" s="150"/>
      <c r="L162" s="31"/>
      <c r="M162" s="151"/>
      <c r="T162" s="55"/>
      <c r="AT162" s="16" t="s">
        <v>157</v>
      </c>
      <c r="AU162" s="16" t="s">
        <v>88</v>
      </c>
    </row>
    <row r="163" spans="2:65" s="13" customFormat="1" ht="11.25">
      <c r="B163" s="158"/>
      <c r="D163" s="148" t="s">
        <v>159</v>
      </c>
      <c r="E163" s="159" t="s">
        <v>1</v>
      </c>
      <c r="F163" s="160" t="s">
        <v>88</v>
      </c>
      <c r="H163" s="161">
        <v>2</v>
      </c>
      <c r="I163" s="162"/>
      <c r="L163" s="158"/>
      <c r="M163" s="163"/>
      <c r="T163" s="164"/>
      <c r="AT163" s="159" t="s">
        <v>159</v>
      </c>
      <c r="AU163" s="159" t="s">
        <v>88</v>
      </c>
      <c r="AV163" s="13" t="s">
        <v>88</v>
      </c>
      <c r="AW163" s="13" t="s">
        <v>33</v>
      </c>
      <c r="AX163" s="13" t="s">
        <v>86</v>
      </c>
      <c r="AY163" s="159" t="s">
        <v>148</v>
      </c>
    </row>
    <row r="164" spans="2:65" s="11" customFormat="1" ht="22.9" customHeight="1">
      <c r="B164" s="123"/>
      <c r="D164" s="124" t="s">
        <v>78</v>
      </c>
      <c r="E164" s="133" t="s">
        <v>209</v>
      </c>
      <c r="F164" s="133" t="s">
        <v>219</v>
      </c>
      <c r="I164" s="126"/>
      <c r="J164" s="134">
        <f>BK164</f>
        <v>0</v>
      </c>
      <c r="L164" s="123"/>
      <c r="M164" s="128"/>
      <c r="P164" s="129">
        <f>SUM(P165:P197)</f>
        <v>0</v>
      </c>
      <c r="R164" s="129">
        <f>SUM(R165:R197)</f>
        <v>12.765800000000002</v>
      </c>
      <c r="T164" s="130">
        <f>SUM(T165:T197)</f>
        <v>0.63</v>
      </c>
      <c r="AR164" s="124" t="s">
        <v>86</v>
      </c>
      <c r="AT164" s="131" t="s">
        <v>78</v>
      </c>
      <c r="AU164" s="131" t="s">
        <v>86</v>
      </c>
      <c r="AY164" s="124" t="s">
        <v>148</v>
      </c>
      <c r="BK164" s="132">
        <f>SUM(BK165:BK197)</f>
        <v>0</v>
      </c>
    </row>
    <row r="165" spans="2:65" s="1" customFormat="1" ht="24.2" customHeight="1">
      <c r="B165" s="31"/>
      <c r="C165" s="135" t="s">
        <v>305</v>
      </c>
      <c r="D165" s="135" t="s">
        <v>150</v>
      </c>
      <c r="E165" s="136" t="s">
        <v>227</v>
      </c>
      <c r="F165" s="137" t="s">
        <v>228</v>
      </c>
      <c r="G165" s="138" t="s">
        <v>171</v>
      </c>
      <c r="H165" s="139">
        <v>3.5</v>
      </c>
      <c r="I165" s="140"/>
      <c r="J165" s="141">
        <f>ROUND(I165*H165,2)</f>
        <v>0</v>
      </c>
      <c r="K165" s="137" t="s">
        <v>154</v>
      </c>
      <c r="L165" s="31"/>
      <c r="M165" s="142" t="s">
        <v>1</v>
      </c>
      <c r="N165" s="143" t="s">
        <v>44</v>
      </c>
      <c r="P165" s="144">
        <f>O165*H165</f>
        <v>0</v>
      </c>
      <c r="Q165" s="144">
        <v>1E-4</v>
      </c>
      <c r="R165" s="144">
        <f>Q165*H165</f>
        <v>3.5E-4</v>
      </c>
      <c r="S165" s="144">
        <v>0</v>
      </c>
      <c r="T165" s="145">
        <f>S165*H165</f>
        <v>0</v>
      </c>
      <c r="AR165" s="146" t="s">
        <v>155</v>
      </c>
      <c r="AT165" s="146" t="s">
        <v>150</v>
      </c>
      <c r="AU165" s="146" t="s">
        <v>88</v>
      </c>
      <c r="AY165" s="16" t="s">
        <v>148</v>
      </c>
      <c r="BE165" s="147">
        <f>IF(N165="základní",J165,0)</f>
        <v>0</v>
      </c>
      <c r="BF165" s="147">
        <f>IF(N165="snížená",J165,0)</f>
        <v>0</v>
      </c>
      <c r="BG165" s="147">
        <f>IF(N165="zákl. přenesená",J165,0)</f>
        <v>0</v>
      </c>
      <c r="BH165" s="147">
        <f>IF(N165="sníž. přenesená",J165,0)</f>
        <v>0</v>
      </c>
      <c r="BI165" s="147">
        <f>IF(N165="nulová",J165,0)</f>
        <v>0</v>
      </c>
      <c r="BJ165" s="16" t="s">
        <v>86</v>
      </c>
      <c r="BK165" s="147">
        <f>ROUND(I165*H165,2)</f>
        <v>0</v>
      </c>
      <c r="BL165" s="16" t="s">
        <v>155</v>
      </c>
      <c r="BM165" s="146" t="s">
        <v>459</v>
      </c>
    </row>
    <row r="166" spans="2:65" s="1" customFormat="1" ht="19.5">
      <c r="B166" s="31"/>
      <c r="D166" s="148" t="s">
        <v>157</v>
      </c>
      <c r="F166" s="149" t="s">
        <v>230</v>
      </c>
      <c r="I166" s="150"/>
      <c r="L166" s="31"/>
      <c r="M166" s="151"/>
      <c r="T166" s="55"/>
      <c r="AT166" s="16" t="s">
        <v>157</v>
      </c>
      <c r="AU166" s="16" t="s">
        <v>88</v>
      </c>
    </row>
    <row r="167" spans="2:65" s="12" customFormat="1" ht="11.25">
      <c r="B167" s="152"/>
      <c r="D167" s="148" t="s">
        <v>159</v>
      </c>
      <c r="E167" s="153" t="s">
        <v>1</v>
      </c>
      <c r="F167" s="154" t="s">
        <v>195</v>
      </c>
      <c r="H167" s="153" t="s">
        <v>1</v>
      </c>
      <c r="I167" s="155"/>
      <c r="L167" s="152"/>
      <c r="M167" s="156"/>
      <c r="T167" s="157"/>
      <c r="AT167" s="153" t="s">
        <v>159</v>
      </c>
      <c r="AU167" s="153" t="s">
        <v>88</v>
      </c>
      <c r="AV167" s="12" t="s">
        <v>86</v>
      </c>
      <c r="AW167" s="12" t="s">
        <v>33</v>
      </c>
      <c r="AX167" s="12" t="s">
        <v>79</v>
      </c>
      <c r="AY167" s="153" t="s">
        <v>148</v>
      </c>
    </row>
    <row r="168" spans="2:65" s="13" customFormat="1" ht="11.25">
      <c r="B168" s="158"/>
      <c r="D168" s="148" t="s">
        <v>159</v>
      </c>
      <c r="E168" s="159" t="s">
        <v>1</v>
      </c>
      <c r="F168" s="160" t="s">
        <v>460</v>
      </c>
      <c r="H168" s="161">
        <v>3.5</v>
      </c>
      <c r="I168" s="162"/>
      <c r="L168" s="158"/>
      <c r="M168" s="163"/>
      <c r="T168" s="164"/>
      <c r="AT168" s="159" t="s">
        <v>159</v>
      </c>
      <c r="AU168" s="159" t="s">
        <v>88</v>
      </c>
      <c r="AV168" s="13" t="s">
        <v>88</v>
      </c>
      <c r="AW168" s="13" t="s">
        <v>33</v>
      </c>
      <c r="AX168" s="13" t="s">
        <v>79</v>
      </c>
      <c r="AY168" s="159" t="s">
        <v>148</v>
      </c>
    </row>
    <row r="169" spans="2:65" s="14" customFormat="1" ht="11.25">
      <c r="B169" s="165"/>
      <c r="D169" s="148" t="s">
        <v>159</v>
      </c>
      <c r="E169" s="166" t="s">
        <v>1</v>
      </c>
      <c r="F169" s="167" t="s">
        <v>162</v>
      </c>
      <c r="H169" s="168">
        <v>3.5</v>
      </c>
      <c r="I169" s="169"/>
      <c r="L169" s="165"/>
      <c r="M169" s="170"/>
      <c r="T169" s="171"/>
      <c r="AT169" s="166" t="s">
        <v>159</v>
      </c>
      <c r="AU169" s="166" t="s">
        <v>88</v>
      </c>
      <c r="AV169" s="14" t="s">
        <v>155</v>
      </c>
      <c r="AW169" s="14" t="s">
        <v>33</v>
      </c>
      <c r="AX169" s="14" t="s">
        <v>86</v>
      </c>
      <c r="AY169" s="166" t="s">
        <v>148</v>
      </c>
    </row>
    <row r="170" spans="2:65" s="1" customFormat="1" ht="24.2" customHeight="1">
      <c r="B170" s="31"/>
      <c r="C170" s="135" t="s">
        <v>311</v>
      </c>
      <c r="D170" s="135" t="s">
        <v>150</v>
      </c>
      <c r="E170" s="136" t="s">
        <v>243</v>
      </c>
      <c r="F170" s="137" t="s">
        <v>244</v>
      </c>
      <c r="G170" s="138" t="s">
        <v>171</v>
      </c>
      <c r="H170" s="139">
        <v>3.5</v>
      </c>
      <c r="I170" s="140"/>
      <c r="J170" s="141">
        <f>ROUND(I170*H170,2)</f>
        <v>0</v>
      </c>
      <c r="K170" s="137" t="s">
        <v>154</v>
      </c>
      <c r="L170" s="31"/>
      <c r="M170" s="142" t="s">
        <v>1</v>
      </c>
      <c r="N170" s="143" t="s">
        <v>44</v>
      </c>
      <c r="P170" s="144">
        <f>O170*H170</f>
        <v>0</v>
      </c>
      <c r="Q170" s="144">
        <v>2.0000000000000001E-4</v>
      </c>
      <c r="R170" s="144">
        <f>Q170*H170</f>
        <v>6.9999999999999999E-4</v>
      </c>
      <c r="S170" s="144">
        <v>0</v>
      </c>
      <c r="T170" s="145">
        <f>S170*H170</f>
        <v>0</v>
      </c>
      <c r="AR170" s="146" t="s">
        <v>155</v>
      </c>
      <c r="AT170" s="146" t="s">
        <v>150</v>
      </c>
      <c r="AU170" s="146" t="s">
        <v>88</v>
      </c>
      <c r="AY170" s="16" t="s">
        <v>148</v>
      </c>
      <c r="BE170" s="147">
        <f>IF(N170="základní",J170,0)</f>
        <v>0</v>
      </c>
      <c r="BF170" s="147">
        <f>IF(N170="snížená",J170,0)</f>
        <v>0</v>
      </c>
      <c r="BG170" s="147">
        <f>IF(N170="zákl. přenesená",J170,0)</f>
        <v>0</v>
      </c>
      <c r="BH170" s="147">
        <f>IF(N170="sníž. přenesená",J170,0)</f>
        <v>0</v>
      </c>
      <c r="BI170" s="147">
        <f>IF(N170="nulová",J170,0)</f>
        <v>0</v>
      </c>
      <c r="BJ170" s="16" t="s">
        <v>86</v>
      </c>
      <c r="BK170" s="147">
        <f>ROUND(I170*H170,2)</f>
        <v>0</v>
      </c>
      <c r="BL170" s="16" t="s">
        <v>155</v>
      </c>
      <c r="BM170" s="146" t="s">
        <v>461</v>
      </c>
    </row>
    <row r="171" spans="2:65" s="1" customFormat="1" ht="19.5">
      <c r="B171" s="31"/>
      <c r="D171" s="148" t="s">
        <v>157</v>
      </c>
      <c r="F171" s="149" t="s">
        <v>246</v>
      </c>
      <c r="I171" s="150"/>
      <c r="L171" s="31"/>
      <c r="M171" s="151"/>
      <c r="T171" s="55"/>
      <c r="AT171" s="16" t="s">
        <v>157</v>
      </c>
      <c r="AU171" s="16" t="s">
        <v>88</v>
      </c>
    </row>
    <row r="172" spans="2:65" s="12" customFormat="1" ht="11.25">
      <c r="B172" s="152"/>
      <c r="D172" s="148" t="s">
        <v>159</v>
      </c>
      <c r="E172" s="153" t="s">
        <v>1</v>
      </c>
      <c r="F172" s="154" t="s">
        <v>195</v>
      </c>
      <c r="H172" s="153" t="s">
        <v>1</v>
      </c>
      <c r="I172" s="155"/>
      <c r="L172" s="152"/>
      <c r="M172" s="156"/>
      <c r="T172" s="157"/>
      <c r="AT172" s="153" t="s">
        <v>159</v>
      </c>
      <c r="AU172" s="153" t="s">
        <v>88</v>
      </c>
      <c r="AV172" s="12" t="s">
        <v>86</v>
      </c>
      <c r="AW172" s="12" t="s">
        <v>33</v>
      </c>
      <c r="AX172" s="12" t="s">
        <v>79</v>
      </c>
      <c r="AY172" s="153" t="s">
        <v>148</v>
      </c>
    </row>
    <row r="173" spans="2:65" s="13" customFormat="1" ht="11.25">
      <c r="B173" s="158"/>
      <c r="D173" s="148" t="s">
        <v>159</v>
      </c>
      <c r="E173" s="159" t="s">
        <v>1</v>
      </c>
      <c r="F173" s="160" t="s">
        <v>460</v>
      </c>
      <c r="H173" s="161">
        <v>3.5</v>
      </c>
      <c r="I173" s="162"/>
      <c r="L173" s="158"/>
      <c r="M173" s="163"/>
      <c r="T173" s="164"/>
      <c r="AT173" s="159" t="s">
        <v>159</v>
      </c>
      <c r="AU173" s="159" t="s">
        <v>88</v>
      </c>
      <c r="AV173" s="13" t="s">
        <v>88</v>
      </c>
      <c r="AW173" s="13" t="s">
        <v>33</v>
      </c>
      <c r="AX173" s="13" t="s">
        <v>79</v>
      </c>
      <c r="AY173" s="159" t="s">
        <v>148</v>
      </c>
    </row>
    <row r="174" spans="2:65" s="14" customFormat="1" ht="11.25">
      <c r="B174" s="165"/>
      <c r="D174" s="148" t="s">
        <v>159</v>
      </c>
      <c r="E174" s="166" t="s">
        <v>1</v>
      </c>
      <c r="F174" s="167" t="s">
        <v>162</v>
      </c>
      <c r="H174" s="168">
        <v>3.5</v>
      </c>
      <c r="I174" s="169"/>
      <c r="L174" s="165"/>
      <c r="M174" s="170"/>
      <c r="T174" s="171"/>
      <c r="AT174" s="166" t="s">
        <v>159</v>
      </c>
      <c r="AU174" s="166" t="s">
        <v>88</v>
      </c>
      <c r="AV174" s="14" t="s">
        <v>155</v>
      </c>
      <c r="AW174" s="14" t="s">
        <v>33</v>
      </c>
      <c r="AX174" s="14" t="s">
        <v>86</v>
      </c>
      <c r="AY174" s="166" t="s">
        <v>148</v>
      </c>
    </row>
    <row r="175" spans="2:65" s="1" customFormat="1" ht="16.5" customHeight="1">
      <c r="B175" s="31"/>
      <c r="C175" s="135" t="s">
        <v>209</v>
      </c>
      <c r="D175" s="135" t="s">
        <v>150</v>
      </c>
      <c r="E175" s="136" t="s">
        <v>253</v>
      </c>
      <c r="F175" s="137" t="s">
        <v>254</v>
      </c>
      <c r="G175" s="138" t="s">
        <v>171</v>
      </c>
      <c r="H175" s="139">
        <v>3.5</v>
      </c>
      <c r="I175" s="140"/>
      <c r="J175" s="141">
        <f>ROUND(I175*H175,2)</f>
        <v>0</v>
      </c>
      <c r="K175" s="137" t="s">
        <v>154</v>
      </c>
      <c r="L175" s="31"/>
      <c r="M175" s="142" t="s">
        <v>1</v>
      </c>
      <c r="N175" s="143" t="s">
        <v>44</v>
      </c>
      <c r="P175" s="144">
        <f>O175*H175</f>
        <v>0</v>
      </c>
      <c r="Q175" s="144">
        <v>0</v>
      </c>
      <c r="R175" s="144">
        <f>Q175*H175</f>
        <v>0</v>
      </c>
      <c r="S175" s="144">
        <v>0</v>
      </c>
      <c r="T175" s="145">
        <f>S175*H175</f>
        <v>0</v>
      </c>
      <c r="AR175" s="146" t="s">
        <v>155</v>
      </c>
      <c r="AT175" s="146" t="s">
        <v>150</v>
      </c>
      <c r="AU175" s="146" t="s">
        <v>88</v>
      </c>
      <c r="AY175" s="16" t="s">
        <v>148</v>
      </c>
      <c r="BE175" s="147">
        <f>IF(N175="základní",J175,0)</f>
        <v>0</v>
      </c>
      <c r="BF175" s="147">
        <f>IF(N175="snížená",J175,0)</f>
        <v>0</v>
      </c>
      <c r="BG175" s="147">
        <f>IF(N175="zákl. přenesená",J175,0)</f>
        <v>0</v>
      </c>
      <c r="BH175" s="147">
        <f>IF(N175="sníž. přenesená",J175,0)</f>
        <v>0</v>
      </c>
      <c r="BI175" s="147">
        <f>IF(N175="nulová",J175,0)</f>
        <v>0</v>
      </c>
      <c r="BJ175" s="16" t="s">
        <v>86</v>
      </c>
      <c r="BK175" s="147">
        <f>ROUND(I175*H175,2)</f>
        <v>0</v>
      </c>
      <c r="BL175" s="16" t="s">
        <v>155</v>
      </c>
      <c r="BM175" s="146" t="s">
        <v>462</v>
      </c>
    </row>
    <row r="176" spans="2:65" s="1" customFormat="1" ht="19.5">
      <c r="B176" s="31"/>
      <c r="D176" s="148" t="s">
        <v>157</v>
      </c>
      <c r="F176" s="149" t="s">
        <v>256</v>
      </c>
      <c r="I176" s="150"/>
      <c r="L176" s="31"/>
      <c r="M176" s="151"/>
      <c r="T176" s="55"/>
      <c r="AT176" s="16" t="s">
        <v>157</v>
      </c>
      <c r="AU176" s="16" t="s">
        <v>88</v>
      </c>
    </row>
    <row r="177" spans="2:65" s="12" customFormat="1" ht="11.25">
      <c r="B177" s="152"/>
      <c r="D177" s="148" t="s">
        <v>159</v>
      </c>
      <c r="E177" s="153" t="s">
        <v>1</v>
      </c>
      <c r="F177" s="154" t="s">
        <v>195</v>
      </c>
      <c r="H177" s="153" t="s">
        <v>1</v>
      </c>
      <c r="I177" s="155"/>
      <c r="L177" s="152"/>
      <c r="M177" s="156"/>
      <c r="T177" s="157"/>
      <c r="AT177" s="153" t="s">
        <v>159</v>
      </c>
      <c r="AU177" s="153" t="s">
        <v>88</v>
      </c>
      <c r="AV177" s="12" t="s">
        <v>86</v>
      </c>
      <c r="AW177" s="12" t="s">
        <v>33</v>
      </c>
      <c r="AX177" s="12" t="s">
        <v>79</v>
      </c>
      <c r="AY177" s="153" t="s">
        <v>148</v>
      </c>
    </row>
    <row r="178" spans="2:65" s="13" customFormat="1" ht="11.25">
      <c r="B178" s="158"/>
      <c r="D178" s="148" t="s">
        <v>159</v>
      </c>
      <c r="E178" s="159" t="s">
        <v>1</v>
      </c>
      <c r="F178" s="160" t="s">
        <v>460</v>
      </c>
      <c r="H178" s="161">
        <v>3.5</v>
      </c>
      <c r="I178" s="162"/>
      <c r="L178" s="158"/>
      <c r="M178" s="163"/>
      <c r="T178" s="164"/>
      <c r="AT178" s="159" t="s">
        <v>159</v>
      </c>
      <c r="AU178" s="159" t="s">
        <v>88</v>
      </c>
      <c r="AV178" s="13" t="s">
        <v>88</v>
      </c>
      <c r="AW178" s="13" t="s">
        <v>33</v>
      </c>
      <c r="AX178" s="13" t="s">
        <v>79</v>
      </c>
      <c r="AY178" s="159" t="s">
        <v>148</v>
      </c>
    </row>
    <row r="179" spans="2:65" s="14" customFormat="1" ht="11.25">
      <c r="B179" s="165"/>
      <c r="D179" s="148" t="s">
        <v>159</v>
      </c>
      <c r="E179" s="166" t="s">
        <v>1</v>
      </c>
      <c r="F179" s="167" t="s">
        <v>162</v>
      </c>
      <c r="H179" s="168">
        <v>3.5</v>
      </c>
      <c r="I179" s="169"/>
      <c r="L179" s="165"/>
      <c r="M179" s="170"/>
      <c r="T179" s="171"/>
      <c r="AT179" s="166" t="s">
        <v>159</v>
      </c>
      <c r="AU179" s="166" t="s">
        <v>88</v>
      </c>
      <c r="AV179" s="14" t="s">
        <v>155</v>
      </c>
      <c r="AW179" s="14" t="s">
        <v>33</v>
      </c>
      <c r="AX179" s="14" t="s">
        <v>86</v>
      </c>
      <c r="AY179" s="166" t="s">
        <v>148</v>
      </c>
    </row>
    <row r="180" spans="2:65" s="1" customFormat="1" ht="33" customHeight="1">
      <c r="B180" s="31"/>
      <c r="C180" s="135" t="s">
        <v>213</v>
      </c>
      <c r="D180" s="135" t="s">
        <v>150</v>
      </c>
      <c r="E180" s="136" t="s">
        <v>263</v>
      </c>
      <c r="F180" s="137" t="s">
        <v>264</v>
      </c>
      <c r="G180" s="138" t="s">
        <v>171</v>
      </c>
      <c r="H180" s="139">
        <v>31</v>
      </c>
      <c r="I180" s="140"/>
      <c r="J180" s="141">
        <f>ROUND(I180*H180,2)</f>
        <v>0</v>
      </c>
      <c r="K180" s="137" t="s">
        <v>154</v>
      </c>
      <c r="L180" s="31"/>
      <c r="M180" s="142" t="s">
        <v>1</v>
      </c>
      <c r="N180" s="143" t="s">
        <v>44</v>
      </c>
      <c r="P180" s="144">
        <f>O180*H180</f>
        <v>0</v>
      </c>
      <c r="Q180" s="144">
        <v>0.16850000000000001</v>
      </c>
      <c r="R180" s="144">
        <f>Q180*H180</f>
        <v>5.2235000000000005</v>
      </c>
      <c r="S180" s="144">
        <v>0</v>
      </c>
      <c r="T180" s="145">
        <f>S180*H180</f>
        <v>0</v>
      </c>
      <c r="AR180" s="146" t="s">
        <v>155</v>
      </c>
      <c r="AT180" s="146" t="s">
        <v>150</v>
      </c>
      <c r="AU180" s="146" t="s">
        <v>88</v>
      </c>
      <c r="AY180" s="16" t="s">
        <v>148</v>
      </c>
      <c r="BE180" s="147">
        <f>IF(N180="základní",J180,0)</f>
        <v>0</v>
      </c>
      <c r="BF180" s="147">
        <f>IF(N180="snížená",J180,0)</f>
        <v>0</v>
      </c>
      <c r="BG180" s="147">
        <f>IF(N180="zákl. přenesená",J180,0)</f>
        <v>0</v>
      </c>
      <c r="BH180" s="147">
        <f>IF(N180="sníž. přenesená",J180,0)</f>
        <v>0</v>
      </c>
      <c r="BI180" s="147">
        <f>IF(N180="nulová",J180,0)</f>
        <v>0</v>
      </c>
      <c r="BJ180" s="16" t="s">
        <v>86</v>
      </c>
      <c r="BK180" s="147">
        <f>ROUND(I180*H180,2)</f>
        <v>0</v>
      </c>
      <c r="BL180" s="16" t="s">
        <v>155</v>
      </c>
      <c r="BM180" s="146" t="s">
        <v>463</v>
      </c>
    </row>
    <row r="181" spans="2:65" s="1" customFormat="1" ht="29.25">
      <c r="B181" s="31"/>
      <c r="D181" s="148" t="s">
        <v>157</v>
      </c>
      <c r="F181" s="149" t="s">
        <v>266</v>
      </c>
      <c r="I181" s="150"/>
      <c r="L181" s="31"/>
      <c r="M181" s="151"/>
      <c r="T181" s="55"/>
      <c r="AT181" s="16" t="s">
        <v>157</v>
      </c>
      <c r="AU181" s="16" t="s">
        <v>88</v>
      </c>
    </row>
    <row r="182" spans="2:65" s="12" customFormat="1" ht="11.25">
      <c r="B182" s="152"/>
      <c r="D182" s="148" t="s">
        <v>159</v>
      </c>
      <c r="E182" s="153" t="s">
        <v>1</v>
      </c>
      <c r="F182" s="154" t="s">
        <v>195</v>
      </c>
      <c r="H182" s="153" t="s">
        <v>1</v>
      </c>
      <c r="I182" s="155"/>
      <c r="L182" s="152"/>
      <c r="M182" s="156"/>
      <c r="T182" s="157"/>
      <c r="AT182" s="153" t="s">
        <v>159</v>
      </c>
      <c r="AU182" s="153" t="s">
        <v>88</v>
      </c>
      <c r="AV182" s="12" t="s">
        <v>86</v>
      </c>
      <c r="AW182" s="12" t="s">
        <v>33</v>
      </c>
      <c r="AX182" s="12" t="s">
        <v>79</v>
      </c>
      <c r="AY182" s="153" t="s">
        <v>148</v>
      </c>
    </row>
    <row r="183" spans="2:65" s="13" customFormat="1" ht="11.25">
      <c r="B183" s="158"/>
      <c r="D183" s="148" t="s">
        <v>159</v>
      </c>
      <c r="E183" s="159" t="s">
        <v>1</v>
      </c>
      <c r="F183" s="160" t="s">
        <v>339</v>
      </c>
      <c r="H183" s="161">
        <v>31</v>
      </c>
      <c r="I183" s="162"/>
      <c r="L183" s="158"/>
      <c r="M183" s="163"/>
      <c r="T183" s="164"/>
      <c r="AT183" s="159" t="s">
        <v>159</v>
      </c>
      <c r="AU183" s="159" t="s">
        <v>88</v>
      </c>
      <c r="AV183" s="13" t="s">
        <v>88</v>
      </c>
      <c r="AW183" s="13" t="s">
        <v>33</v>
      </c>
      <c r="AX183" s="13" t="s">
        <v>79</v>
      </c>
      <c r="AY183" s="159" t="s">
        <v>148</v>
      </c>
    </row>
    <row r="184" spans="2:65" s="14" customFormat="1" ht="11.25">
      <c r="B184" s="165"/>
      <c r="D184" s="148" t="s">
        <v>159</v>
      </c>
      <c r="E184" s="166" t="s">
        <v>1</v>
      </c>
      <c r="F184" s="167" t="s">
        <v>162</v>
      </c>
      <c r="H184" s="168">
        <v>31</v>
      </c>
      <c r="I184" s="169"/>
      <c r="L184" s="165"/>
      <c r="M184" s="170"/>
      <c r="T184" s="171"/>
      <c r="AT184" s="166" t="s">
        <v>159</v>
      </c>
      <c r="AU184" s="166" t="s">
        <v>88</v>
      </c>
      <c r="AV184" s="14" t="s">
        <v>155</v>
      </c>
      <c r="AW184" s="14" t="s">
        <v>33</v>
      </c>
      <c r="AX184" s="14" t="s">
        <v>86</v>
      </c>
      <c r="AY184" s="166" t="s">
        <v>148</v>
      </c>
    </row>
    <row r="185" spans="2:65" s="1" customFormat="1" ht="16.5" customHeight="1">
      <c r="B185" s="31"/>
      <c r="C185" s="172" t="s">
        <v>220</v>
      </c>
      <c r="D185" s="172" t="s">
        <v>269</v>
      </c>
      <c r="E185" s="173" t="s">
        <v>270</v>
      </c>
      <c r="F185" s="174" t="s">
        <v>271</v>
      </c>
      <c r="G185" s="175" t="s">
        <v>171</v>
      </c>
      <c r="H185" s="176">
        <v>31.62</v>
      </c>
      <c r="I185" s="177"/>
      <c r="J185" s="178">
        <f>ROUND(I185*H185,2)</f>
        <v>0</v>
      </c>
      <c r="K185" s="174" t="s">
        <v>154</v>
      </c>
      <c r="L185" s="179"/>
      <c r="M185" s="180" t="s">
        <v>1</v>
      </c>
      <c r="N185" s="181" t="s">
        <v>44</v>
      </c>
      <c r="P185" s="144">
        <f>O185*H185</f>
        <v>0</v>
      </c>
      <c r="Q185" s="144">
        <v>0.08</v>
      </c>
      <c r="R185" s="144">
        <f>Q185*H185</f>
        <v>2.5296000000000003</v>
      </c>
      <c r="S185" s="144">
        <v>0</v>
      </c>
      <c r="T185" s="145">
        <f>S185*H185</f>
        <v>0</v>
      </c>
      <c r="AR185" s="146" t="s">
        <v>202</v>
      </c>
      <c r="AT185" s="146" t="s">
        <v>269</v>
      </c>
      <c r="AU185" s="146" t="s">
        <v>88</v>
      </c>
      <c r="AY185" s="16" t="s">
        <v>148</v>
      </c>
      <c r="BE185" s="147">
        <f>IF(N185="základní",J185,0)</f>
        <v>0</v>
      </c>
      <c r="BF185" s="147">
        <f>IF(N185="snížená",J185,0)</f>
        <v>0</v>
      </c>
      <c r="BG185" s="147">
        <f>IF(N185="zákl. přenesená",J185,0)</f>
        <v>0</v>
      </c>
      <c r="BH185" s="147">
        <f>IF(N185="sníž. přenesená",J185,0)</f>
        <v>0</v>
      </c>
      <c r="BI185" s="147">
        <f>IF(N185="nulová",J185,0)</f>
        <v>0</v>
      </c>
      <c r="BJ185" s="16" t="s">
        <v>86</v>
      </c>
      <c r="BK185" s="147">
        <f>ROUND(I185*H185,2)</f>
        <v>0</v>
      </c>
      <c r="BL185" s="16" t="s">
        <v>155</v>
      </c>
      <c r="BM185" s="146" t="s">
        <v>464</v>
      </c>
    </row>
    <row r="186" spans="2:65" s="1" customFormat="1" ht="11.25">
      <c r="B186" s="31"/>
      <c r="D186" s="148" t="s">
        <v>157</v>
      </c>
      <c r="F186" s="149" t="s">
        <v>271</v>
      </c>
      <c r="I186" s="150"/>
      <c r="L186" s="31"/>
      <c r="M186" s="151"/>
      <c r="T186" s="55"/>
      <c r="AT186" s="16" t="s">
        <v>157</v>
      </c>
      <c r="AU186" s="16" t="s">
        <v>88</v>
      </c>
    </row>
    <row r="187" spans="2:65" s="13" customFormat="1" ht="11.25">
      <c r="B187" s="158"/>
      <c r="D187" s="148" t="s">
        <v>159</v>
      </c>
      <c r="F187" s="160" t="s">
        <v>465</v>
      </c>
      <c r="H187" s="161">
        <v>31.62</v>
      </c>
      <c r="I187" s="162"/>
      <c r="L187" s="158"/>
      <c r="M187" s="163"/>
      <c r="T187" s="164"/>
      <c r="AT187" s="159" t="s">
        <v>159</v>
      </c>
      <c r="AU187" s="159" t="s">
        <v>88</v>
      </c>
      <c r="AV187" s="13" t="s">
        <v>88</v>
      </c>
      <c r="AW187" s="13" t="s">
        <v>4</v>
      </c>
      <c r="AX187" s="13" t="s">
        <v>86</v>
      </c>
      <c r="AY187" s="159" t="s">
        <v>148</v>
      </c>
    </row>
    <row r="188" spans="2:65" s="1" customFormat="1" ht="24.2" customHeight="1">
      <c r="B188" s="31"/>
      <c r="C188" s="135" t="s">
        <v>8</v>
      </c>
      <c r="D188" s="135" t="s">
        <v>150</v>
      </c>
      <c r="E188" s="136" t="s">
        <v>285</v>
      </c>
      <c r="F188" s="137" t="s">
        <v>286</v>
      </c>
      <c r="G188" s="138" t="s">
        <v>153</v>
      </c>
      <c r="H188" s="139">
        <v>315</v>
      </c>
      <c r="I188" s="140"/>
      <c r="J188" s="141">
        <f>ROUND(I188*H188,2)</f>
        <v>0</v>
      </c>
      <c r="K188" s="137" t="s">
        <v>154</v>
      </c>
      <c r="L188" s="31"/>
      <c r="M188" s="142" t="s">
        <v>1</v>
      </c>
      <c r="N188" s="143" t="s">
        <v>44</v>
      </c>
      <c r="P188" s="144">
        <f>O188*H188</f>
        <v>0</v>
      </c>
      <c r="Q188" s="144">
        <v>1.5910000000000001E-2</v>
      </c>
      <c r="R188" s="144">
        <f>Q188*H188</f>
        <v>5.0116500000000004</v>
      </c>
      <c r="S188" s="144">
        <v>0</v>
      </c>
      <c r="T188" s="145">
        <f>S188*H188</f>
        <v>0</v>
      </c>
      <c r="AR188" s="146" t="s">
        <v>155</v>
      </c>
      <c r="AT188" s="146" t="s">
        <v>150</v>
      </c>
      <c r="AU188" s="146" t="s">
        <v>88</v>
      </c>
      <c r="AY188" s="16" t="s">
        <v>148</v>
      </c>
      <c r="BE188" s="147">
        <f>IF(N188="základní",J188,0)</f>
        <v>0</v>
      </c>
      <c r="BF188" s="147">
        <f>IF(N188="snížená",J188,0)</f>
        <v>0</v>
      </c>
      <c r="BG188" s="147">
        <f>IF(N188="zákl. přenesená",J188,0)</f>
        <v>0</v>
      </c>
      <c r="BH188" s="147">
        <f>IF(N188="sníž. přenesená",J188,0)</f>
        <v>0</v>
      </c>
      <c r="BI188" s="147">
        <f>IF(N188="nulová",J188,0)</f>
        <v>0</v>
      </c>
      <c r="BJ188" s="16" t="s">
        <v>86</v>
      </c>
      <c r="BK188" s="147">
        <f>ROUND(I188*H188,2)</f>
        <v>0</v>
      </c>
      <c r="BL188" s="16" t="s">
        <v>155</v>
      </c>
      <c r="BM188" s="146" t="s">
        <v>466</v>
      </c>
    </row>
    <row r="189" spans="2:65" s="1" customFormat="1" ht="19.5">
      <c r="B189" s="31"/>
      <c r="D189" s="148" t="s">
        <v>157</v>
      </c>
      <c r="F189" s="149" t="s">
        <v>288</v>
      </c>
      <c r="I189" s="150"/>
      <c r="L189" s="31"/>
      <c r="M189" s="151"/>
      <c r="T189" s="55"/>
      <c r="AT189" s="16" t="s">
        <v>157</v>
      </c>
      <c r="AU189" s="16" t="s">
        <v>88</v>
      </c>
    </row>
    <row r="190" spans="2:65" s="12" customFormat="1" ht="11.25">
      <c r="B190" s="152"/>
      <c r="D190" s="148" t="s">
        <v>159</v>
      </c>
      <c r="E190" s="153" t="s">
        <v>1</v>
      </c>
      <c r="F190" s="154" t="s">
        <v>195</v>
      </c>
      <c r="H190" s="153" t="s">
        <v>1</v>
      </c>
      <c r="I190" s="155"/>
      <c r="L190" s="152"/>
      <c r="M190" s="156"/>
      <c r="T190" s="157"/>
      <c r="AT190" s="153" t="s">
        <v>159</v>
      </c>
      <c r="AU190" s="153" t="s">
        <v>88</v>
      </c>
      <c r="AV190" s="12" t="s">
        <v>86</v>
      </c>
      <c r="AW190" s="12" t="s">
        <v>33</v>
      </c>
      <c r="AX190" s="12" t="s">
        <v>79</v>
      </c>
      <c r="AY190" s="153" t="s">
        <v>148</v>
      </c>
    </row>
    <row r="191" spans="2:65" s="13" customFormat="1" ht="11.25">
      <c r="B191" s="158"/>
      <c r="D191" s="148" t="s">
        <v>159</v>
      </c>
      <c r="E191" s="159" t="s">
        <v>1</v>
      </c>
      <c r="F191" s="160" t="s">
        <v>452</v>
      </c>
      <c r="H191" s="161">
        <v>315</v>
      </c>
      <c r="I191" s="162"/>
      <c r="L191" s="158"/>
      <c r="M191" s="163"/>
      <c r="T191" s="164"/>
      <c r="AT191" s="159" t="s">
        <v>159</v>
      </c>
      <c r="AU191" s="159" t="s">
        <v>88</v>
      </c>
      <c r="AV191" s="13" t="s">
        <v>88</v>
      </c>
      <c r="AW191" s="13" t="s">
        <v>33</v>
      </c>
      <c r="AX191" s="13" t="s">
        <v>79</v>
      </c>
      <c r="AY191" s="159" t="s">
        <v>148</v>
      </c>
    </row>
    <row r="192" spans="2:65" s="14" customFormat="1" ht="11.25">
      <c r="B192" s="165"/>
      <c r="D192" s="148" t="s">
        <v>159</v>
      </c>
      <c r="E192" s="166" t="s">
        <v>1</v>
      </c>
      <c r="F192" s="167" t="s">
        <v>162</v>
      </c>
      <c r="H192" s="168">
        <v>315</v>
      </c>
      <c r="I192" s="169"/>
      <c r="L192" s="165"/>
      <c r="M192" s="170"/>
      <c r="T192" s="171"/>
      <c r="AT192" s="166" t="s">
        <v>159</v>
      </c>
      <c r="AU192" s="166" t="s">
        <v>88</v>
      </c>
      <c r="AV192" s="14" t="s">
        <v>155</v>
      </c>
      <c r="AW192" s="14" t="s">
        <v>33</v>
      </c>
      <c r="AX192" s="14" t="s">
        <v>86</v>
      </c>
      <c r="AY192" s="166" t="s">
        <v>148</v>
      </c>
    </row>
    <row r="193" spans="2:65" s="1" customFormat="1" ht="24.2" customHeight="1">
      <c r="B193" s="31"/>
      <c r="C193" s="135" t="s">
        <v>237</v>
      </c>
      <c r="D193" s="135" t="s">
        <v>150</v>
      </c>
      <c r="E193" s="136" t="s">
        <v>321</v>
      </c>
      <c r="F193" s="137" t="s">
        <v>322</v>
      </c>
      <c r="G193" s="138" t="s">
        <v>153</v>
      </c>
      <c r="H193" s="139">
        <v>315</v>
      </c>
      <c r="I193" s="140"/>
      <c r="J193" s="141">
        <f>ROUND(I193*H193,2)</f>
        <v>0</v>
      </c>
      <c r="K193" s="137" t="s">
        <v>154</v>
      </c>
      <c r="L193" s="31"/>
      <c r="M193" s="142" t="s">
        <v>1</v>
      </c>
      <c r="N193" s="143" t="s">
        <v>44</v>
      </c>
      <c r="P193" s="144">
        <f>O193*H193</f>
        <v>0</v>
      </c>
      <c r="Q193" s="144">
        <v>0</v>
      </c>
      <c r="R193" s="144">
        <f>Q193*H193</f>
        <v>0</v>
      </c>
      <c r="S193" s="144">
        <v>2E-3</v>
      </c>
      <c r="T193" s="145">
        <f>S193*H193</f>
        <v>0.63</v>
      </c>
      <c r="AR193" s="146" t="s">
        <v>155</v>
      </c>
      <c r="AT193" s="146" t="s">
        <v>150</v>
      </c>
      <c r="AU193" s="146" t="s">
        <v>88</v>
      </c>
      <c r="AY193" s="16" t="s">
        <v>148</v>
      </c>
      <c r="BE193" s="147">
        <f>IF(N193="základní",J193,0)</f>
        <v>0</v>
      </c>
      <c r="BF193" s="147">
        <f>IF(N193="snížená",J193,0)</f>
        <v>0</v>
      </c>
      <c r="BG193" s="147">
        <f>IF(N193="zákl. přenesená",J193,0)</f>
        <v>0</v>
      </c>
      <c r="BH193" s="147">
        <f>IF(N193="sníž. přenesená",J193,0)</f>
        <v>0</v>
      </c>
      <c r="BI193" s="147">
        <f>IF(N193="nulová",J193,0)</f>
        <v>0</v>
      </c>
      <c r="BJ193" s="16" t="s">
        <v>86</v>
      </c>
      <c r="BK193" s="147">
        <f>ROUND(I193*H193,2)</f>
        <v>0</v>
      </c>
      <c r="BL193" s="16" t="s">
        <v>155</v>
      </c>
      <c r="BM193" s="146" t="s">
        <v>467</v>
      </c>
    </row>
    <row r="194" spans="2:65" s="1" customFormat="1" ht="39">
      <c r="B194" s="31"/>
      <c r="D194" s="148" t="s">
        <v>157</v>
      </c>
      <c r="F194" s="149" t="s">
        <v>324</v>
      </c>
      <c r="I194" s="150"/>
      <c r="L194" s="31"/>
      <c r="M194" s="151"/>
      <c r="T194" s="55"/>
      <c r="AT194" s="16" t="s">
        <v>157</v>
      </c>
      <c r="AU194" s="16" t="s">
        <v>88</v>
      </c>
    </row>
    <row r="195" spans="2:65" s="12" customFormat="1" ht="11.25">
      <c r="B195" s="152"/>
      <c r="D195" s="148" t="s">
        <v>159</v>
      </c>
      <c r="E195" s="153" t="s">
        <v>1</v>
      </c>
      <c r="F195" s="154" t="s">
        <v>195</v>
      </c>
      <c r="H195" s="153" t="s">
        <v>1</v>
      </c>
      <c r="I195" s="155"/>
      <c r="L195" s="152"/>
      <c r="M195" s="156"/>
      <c r="T195" s="157"/>
      <c r="AT195" s="153" t="s">
        <v>159</v>
      </c>
      <c r="AU195" s="153" t="s">
        <v>88</v>
      </c>
      <c r="AV195" s="12" t="s">
        <v>86</v>
      </c>
      <c r="AW195" s="12" t="s">
        <v>33</v>
      </c>
      <c r="AX195" s="12" t="s">
        <v>79</v>
      </c>
      <c r="AY195" s="153" t="s">
        <v>148</v>
      </c>
    </row>
    <row r="196" spans="2:65" s="13" customFormat="1" ht="11.25">
      <c r="B196" s="158"/>
      <c r="D196" s="148" t="s">
        <v>159</v>
      </c>
      <c r="E196" s="159" t="s">
        <v>1</v>
      </c>
      <c r="F196" s="160" t="s">
        <v>452</v>
      </c>
      <c r="H196" s="161">
        <v>315</v>
      </c>
      <c r="I196" s="162"/>
      <c r="L196" s="158"/>
      <c r="M196" s="163"/>
      <c r="T196" s="164"/>
      <c r="AT196" s="159" t="s">
        <v>159</v>
      </c>
      <c r="AU196" s="159" t="s">
        <v>88</v>
      </c>
      <c r="AV196" s="13" t="s">
        <v>88</v>
      </c>
      <c r="AW196" s="13" t="s">
        <v>33</v>
      </c>
      <c r="AX196" s="13" t="s">
        <v>79</v>
      </c>
      <c r="AY196" s="159" t="s">
        <v>148</v>
      </c>
    </row>
    <row r="197" spans="2:65" s="14" customFormat="1" ht="11.25">
      <c r="B197" s="165"/>
      <c r="D197" s="148" t="s">
        <v>159</v>
      </c>
      <c r="E197" s="166" t="s">
        <v>1</v>
      </c>
      <c r="F197" s="167" t="s">
        <v>162</v>
      </c>
      <c r="H197" s="168">
        <v>315</v>
      </c>
      <c r="I197" s="169"/>
      <c r="L197" s="165"/>
      <c r="M197" s="170"/>
      <c r="T197" s="171"/>
      <c r="AT197" s="166" t="s">
        <v>159</v>
      </c>
      <c r="AU197" s="166" t="s">
        <v>88</v>
      </c>
      <c r="AV197" s="14" t="s">
        <v>155</v>
      </c>
      <c r="AW197" s="14" t="s">
        <v>33</v>
      </c>
      <c r="AX197" s="14" t="s">
        <v>86</v>
      </c>
      <c r="AY197" s="166" t="s">
        <v>148</v>
      </c>
    </row>
    <row r="198" spans="2:65" s="11" customFormat="1" ht="22.9" customHeight="1">
      <c r="B198" s="123"/>
      <c r="D198" s="124" t="s">
        <v>78</v>
      </c>
      <c r="E198" s="133" t="s">
        <v>331</v>
      </c>
      <c r="F198" s="133" t="s">
        <v>332</v>
      </c>
      <c r="I198" s="126"/>
      <c r="J198" s="134">
        <f>BK198</f>
        <v>0</v>
      </c>
      <c r="L198" s="123"/>
      <c r="M198" s="128"/>
      <c r="P198" s="129">
        <f>SUM(P199:P212)</f>
        <v>0</v>
      </c>
      <c r="R198" s="129">
        <f>SUM(R199:R212)</f>
        <v>0</v>
      </c>
      <c r="T198" s="130">
        <f>SUM(T199:T212)</f>
        <v>0</v>
      </c>
      <c r="AR198" s="124" t="s">
        <v>86</v>
      </c>
      <c r="AT198" s="131" t="s">
        <v>78</v>
      </c>
      <c r="AU198" s="131" t="s">
        <v>86</v>
      </c>
      <c r="AY198" s="124" t="s">
        <v>148</v>
      </c>
      <c r="BK198" s="132">
        <f>SUM(BK199:BK212)</f>
        <v>0</v>
      </c>
    </row>
    <row r="199" spans="2:65" s="1" customFormat="1" ht="24.2" customHeight="1">
      <c r="B199" s="31"/>
      <c r="C199" s="135" t="s">
        <v>247</v>
      </c>
      <c r="D199" s="135" t="s">
        <v>150</v>
      </c>
      <c r="E199" s="136" t="s">
        <v>334</v>
      </c>
      <c r="F199" s="137" t="s">
        <v>335</v>
      </c>
      <c r="G199" s="138" t="s">
        <v>336</v>
      </c>
      <c r="H199" s="139">
        <v>43.21</v>
      </c>
      <c r="I199" s="140"/>
      <c r="J199" s="141">
        <f>ROUND(I199*H199,2)</f>
        <v>0</v>
      </c>
      <c r="K199" s="137" t="s">
        <v>154</v>
      </c>
      <c r="L199" s="31"/>
      <c r="M199" s="142" t="s">
        <v>1</v>
      </c>
      <c r="N199" s="143" t="s">
        <v>44</v>
      </c>
      <c r="P199" s="144">
        <f>O199*H199</f>
        <v>0</v>
      </c>
      <c r="Q199" s="144">
        <v>0</v>
      </c>
      <c r="R199" s="144">
        <f>Q199*H199</f>
        <v>0</v>
      </c>
      <c r="S199" s="144">
        <v>0</v>
      </c>
      <c r="T199" s="145">
        <f>S199*H199</f>
        <v>0</v>
      </c>
      <c r="AR199" s="146" t="s">
        <v>155</v>
      </c>
      <c r="AT199" s="146" t="s">
        <v>150</v>
      </c>
      <c r="AU199" s="146" t="s">
        <v>88</v>
      </c>
      <c r="AY199" s="16" t="s">
        <v>148</v>
      </c>
      <c r="BE199" s="147">
        <f>IF(N199="základní",J199,0)</f>
        <v>0</v>
      </c>
      <c r="BF199" s="147">
        <f>IF(N199="snížená",J199,0)</f>
        <v>0</v>
      </c>
      <c r="BG199" s="147">
        <f>IF(N199="zákl. přenesená",J199,0)</f>
        <v>0</v>
      </c>
      <c r="BH199" s="147">
        <f>IF(N199="sníž. přenesená",J199,0)</f>
        <v>0</v>
      </c>
      <c r="BI199" s="147">
        <f>IF(N199="nulová",J199,0)</f>
        <v>0</v>
      </c>
      <c r="BJ199" s="16" t="s">
        <v>86</v>
      </c>
      <c r="BK199" s="147">
        <f>ROUND(I199*H199,2)</f>
        <v>0</v>
      </c>
      <c r="BL199" s="16" t="s">
        <v>155</v>
      </c>
      <c r="BM199" s="146" t="s">
        <v>468</v>
      </c>
    </row>
    <row r="200" spans="2:65" s="1" customFormat="1" ht="19.5">
      <c r="B200" s="31"/>
      <c r="D200" s="148" t="s">
        <v>157</v>
      </c>
      <c r="F200" s="149" t="s">
        <v>338</v>
      </c>
      <c r="I200" s="150"/>
      <c r="L200" s="31"/>
      <c r="M200" s="151"/>
      <c r="T200" s="55"/>
      <c r="AT200" s="16" t="s">
        <v>157</v>
      </c>
      <c r="AU200" s="16" t="s">
        <v>88</v>
      </c>
    </row>
    <row r="201" spans="2:65" s="1" customFormat="1" ht="24.2" customHeight="1">
      <c r="B201" s="31"/>
      <c r="C201" s="135" t="s">
        <v>252</v>
      </c>
      <c r="D201" s="135" t="s">
        <v>150</v>
      </c>
      <c r="E201" s="136" t="s">
        <v>340</v>
      </c>
      <c r="F201" s="137" t="s">
        <v>341</v>
      </c>
      <c r="G201" s="138" t="s">
        <v>336</v>
      </c>
      <c r="H201" s="139">
        <v>388.89</v>
      </c>
      <c r="I201" s="140"/>
      <c r="J201" s="141">
        <f>ROUND(I201*H201,2)</f>
        <v>0</v>
      </c>
      <c r="K201" s="137" t="s">
        <v>154</v>
      </c>
      <c r="L201" s="31"/>
      <c r="M201" s="142" t="s">
        <v>1</v>
      </c>
      <c r="N201" s="143" t="s">
        <v>44</v>
      </c>
      <c r="P201" s="144">
        <f>O201*H201</f>
        <v>0</v>
      </c>
      <c r="Q201" s="144">
        <v>0</v>
      </c>
      <c r="R201" s="144">
        <f>Q201*H201</f>
        <v>0</v>
      </c>
      <c r="S201" s="144">
        <v>0</v>
      </c>
      <c r="T201" s="145">
        <f>S201*H201</f>
        <v>0</v>
      </c>
      <c r="AR201" s="146" t="s">
        <v>155</v>
      </c>
      <c r="AT201" s="146" t="s">
        <v>150</v>
      </c>
      <c r="AU201" s="146" t="s">
        <v>88</v>
      </c>
      <c r="AY201" s="16" t="s">
        <v>148</v>
      </c>
      <c r="BE201" s="147">
        <f>IF(N201="základní",J201,0)</f>
        <v>0</v>
      </c>
      <c r="BF201" s="147">
        <f>IF(N201="snížená",J201,0)</f>
        <v>0</v>
      </c>
      <c r="BG201" s="147">
        <f>IF(N201="zákl. přenesená",J201,0)</f>
        <v>0</v>
      </c>
      <c r="BH201" s="147">
        <f>IF(N201="sníž. přenesená",J201,0)</f>
        <v>0</v>
      </c>
      <c r="BI201" s="147">
        <f>IF(N201="nulová",J201,0)</f>
        <v>0</v>
      </c>
      <c r="BJ201" s="16" t="s">
        <v>86</v>
      </c>
      <c r="BK201" s="147">
        <f>ROUND(I201*H201,2)</f>
        <v>0</v>
      </c>
      <c r="BL201" s="16" t="s">
        <v>155</v>
      </c>
      <c r="BM201" s="146" t="s">
        <v>469</v>
      </c>
    </row>
    <row r="202" spans="2:65" s="1" customFormat="1" ht="19.5">
      <c r="B202" s="31"/>
      <c r="D202" s="148" t="s">
        <v>157</v>
      </c>
      <c r="F202" s="149" t="s">
        <v>343</v>
      </c>
      <c r="I202" s="150"/>
      <c r="L202" s="31"/>
      <c r="M202" s="151"/>
      <c r="T202" s="55"/>
      <c r="AT202" s="16" t="s">
        <v>157</v>
      </c>
      <c r="AU202" s="16" t="s">
        <v>88</v>
      </c>
    </row>
    <row r="203" spans="2:65" s="13" customFormat="1" ht="11.25">
      <c r="B203" s="158"/>
      <c r="D203" s="148" t="s">
        <v>159</v>
      </c>
      <c r="F203" s="160" t="s">
        <v>470</v>
      </c>
      <c r="H203" s="161">
        <v>388.89</v>
      </c>
      <c r="I203" s="162"/>
      <c r="L203" s="158"/>
      <c r="M203" s="163"/>
      <c r="T203" s="164"/>
      <c r="AT203" s="159" t="s">
        <v>159</v>
      </c>
      <c r="AU203" s="159" t="s">
        <v>88</v>
      </c>
      <c r="AV203" s="13" t="s">
        <v>88</v>
      </c>
      <c r="AW203" s="13" t="s">
        <v>4</v>
      </c>
      <c r="AX203" s="13" t="s">
        <v>86</v>
      </c>
      <c r="AY203" s="159" t="s">
        <v>148</v>
      </c>
    </row>
    <row r="204" spans="2:65" s="1" customFormat="1" ht="37.9" customHeight="1">
      <c r="B204" s="31"/>
      <c r="C204" s="135" t="s">
        <v>257</v>
      </c>
      <c r="D204" s="135" t="s">
        <v>150</v>
      </c>
      <c r="E204" s="136" t="s">
        <v>346</v>
      </c>
      <c r="F204" s="137" t="s">
        <v>347</v>
      </c>
      <c r="G204" s="138" t="s">
        <v>336</v>
      </c>
      <c r="H204" s="139">
        <v>4.1230000000000002</v>
      </c>
      <c r="I204" s="140"/>
      <c r="J204" s="141">
        <f>ROUND(I204*H204,2)</f>
        <v>0</v>
      </c>
      <c r="K204" s="137" t="s">
        <v>154</v>
      </c>
      <c r="L204" s="31"/>
      <c r="M204" s="142" t="s">
        <v>1</v>
      </c>
      <c r="N204" s="143" t="s">
        <v>44</v>
      </c>
      <c r="P204" s="144">
        <f>O204*H204</f>
        <v>0</v>
      </c>
      <c r="Q204" s="144">
        <v>0</v>
      </c>
      <c r="R204" s="144">
        <f>Q204*H204</f>
        <v>0</v>
      </c>
      <c r="S204" s="144">
        <v>0</v>
      </c>
      <c r="T204" s="145">
        <f>S204*H204</f>
        <v>0</v>
      </c>
      <c r="AR204" s="146" t="s">
        <v>155</v>
      </c>
      <c r="AT204" s="146" t="s">
        <v>150</v>
      </c>
      <c r="AU204" s="146" t="s">
        <v>88</v>
      </c>
      <c r="AY204" s="16" t="s">
        <v>148</v>
      </c>
      <c r="BE204" s="147">
        <f>IF(N204="základní",J204,0)</f>
        <v>0</v>
      </c>
      <c r="BF204" s="147">
        <f>IF(N204="snížená",J204,0)</f>
        <v>0</v>
      </c>
      <c r="BG204" s="147">
        <f>IF(N204="zákl. přenesená",J204,0)</f>
        <v>0</v>
      </c>
      <c r="BH204" s="147">
        <f>IF(N204="sníž. přenesená",J204,0)</f>
        <v>0</v>
      </c>
      <c r="BI204" s="147">
        <f>IF(N204="nulová",J204,0)</f>
        <v>0</v>
      </c>
      <c r="BJ204" s="16" t="s">
        <v>86</v>
      </c>
      <c r="BK204" s="147">
        <f>ROUND(I204*H204,2)</f>
        <v>0</v>
      </c>
      <c r="BL204" s="16" t="s">
        <v>155</v>
      </c>
      <c r="BM204" s="146" t="s">
        <v>471</v>
      </c>
    </row>
    <row r="205" spans="2:65" s="1" customFormat="1" ht="29.25">
      <c r="B205" s="31"/>
      <c r="D205" s="148" t="s">
        <v>157</v>
      </c>
      <c r="F205" s="149" t="s">
        <v>349</v>
      </c>
      <c r="I205" s="150"/>
      <c r="L205" s="31"/>
      <c r="M205" s="151"/>
      <c r="T205" s="55"/>
      <c r="AT205" s="16" t="s">
        <v>157</v>
      </c>
      <c r="AU205" s="16" t="s">
        <v>88</v>
      </c>
    </row>
    <row r="206" spans="2:65" s="13" customFormat="1" ht="11.25">
      <c r="B206" s="158"/>
      <c r="D206" s="148" t="s">
        <v>159</v>
      </c>
      <c r="E206" s="159" t="s">
        <v>1</v>
      </c>
      <c r="F206" s="160" t="s">
        <v>472</v>
      </c>
      <c r="H206" s="161">
        <v>4.1230000000000002</v>
      </c>
      <c r="I206" s="162"/>
      <c r="L206" s="158"/>
      <c r="M206" s="163"/>
      <c r="T206" s="164"/>
      <c r="AT206" s="159" t="s">
        <v>159</v>
      </c>
      <c r="AU206" s="159" t="s">
        <v>88</v>
      </c>
      <c r="AV206" s="13" t="s">
        <v>88</v>
      </c>
      <c r="AW206" s="13" t="s">
        <v>33</v>
      </c>
      <c r="AX206" s="13" t="s">
        <v>86</v>
      </c>
      <c r="AY206" s="159" t="s">
        <v>148</v>
      </c>
    </row>
    <row r="207" spans="2:65" s="1" customFormat="1" ht="44.25" customHeight="1">
      <c r="B207" s="31"/>
      <c r="C207" s="135" t="s">
        <v>262</v>
      </c>
      <c r="D207" s="135" t="s">
        <v>150</v>
      </c>
      <c r="E207" s="136" t="s">
        <v>352</v>
      </c>
      <c r="F207" s="137" t="s">
        <v>353</v>
      </c>
      <c r="G207" s="138" t="s">
        <v>336</v>
      </c>
      <c r="H207" s="139">
        <v>0.63</v>
      </c>
      <c r="I207" s="140"/>
      <c r="J207" s="141">
        <f>ROUND(I207*H207,2)</f>
        <v>0</v>
      </c>
      <c r="K207" s="137" t="s">
        <v>154</v>
      </c>
      <c r="L207" s="31"/>
      <c r="M207" s="142" t="s">
        <v>1</v>
      </c>
      <c r="N207" s="143" t="s">
        <v>44</v>
      </c>
      <c r="P207" s="144">
        <f>O207*H207</f>
        <v>0</v>
      </c>
      <c r="Q207" s="144">
        <v>0</v>
      </c>
      <c r="R207" s="144">
        <f>Q207*H207</f>
        <v>0</v>
      </c>
      <c r="S207" s="144">
        <v>0</v>
      </c>
      <c r="T207" s="145">
        <f>S207*H207</f>
        <v>0</v>
      </c>
      <c r="AR207" s="146" t="s">
        <v>155</v>
      </c>
      <c r="AT207" s="146" t="s">
        <v>150</v>
      </c>
      <c r="AU207" s="146" t="s">
        <v>88</v>
      </c>
      <c r="AY207" s="16" t="s">
        <v>148</v>
      </c>
      <c r="BE207" s="147">
        <f>IF(N207="základní",J207,0)</f>
        <v>0</v>
      </c>
      <c r="BF207" s="147">
        <f>IF(N207="snížená",J207,0)</f>
        <v>0</v>
      </c>
      <c r="BG207" s="147">
        <f>IF(N207="zákl. přenesená",J207,0)</f>
        <v>0</v>
      </c>
      <c r="BH207" s="147">
        <f>IF(N207="sníž. přenesená",J207,0)</f>
        <v>0</v>
      </c>
      <c r="BI207" s="147">
        <f>IF(N207="nulová",J207,0)</f>
        <v>0</v>
      </c>
      <c r="BJ207" s="16" t="s">
        <v>86</v>
      </c>
      <c r="BK207" s="147">
        <f>ROUND(I207*H207,2)</f>
        <v>0</v>
      </c>
      <c r="BL207" s="16" t="s">
        <v>155</v>
      </c>
      <c r="BM207" s="146" t="s">
        <v>473</v>
      </c>
    </row>
    <row r="208" spans="2:65" s="1" customFormat="1" ht="29.25">
      <c r="B208" s="31"/>
      <c r="D208" s="148" t="s">
        <v>157</v>
      </c>
      <c r="F208" s="149" t="s">
        <v>353</v>
      </c>
      <c r="I208" s="150"/>
      <c r="L208" s="31"/>
      <c r="M208" s="151"/>
      <c r="T208" s="55"/>
      <c r="AT208" s="16" t="s">
        <v>157</v>
      </c>
      <c r="AU208" s="16" t="s">
        <v>88</v>
      </c>
    </row>
    <row r="209" spans="2:65" s="13" customFormat="1" ht="11.25">
      <c r="B209" s="158"/>
      <c r="D209" s="148" t="s">
        <v>159</v>
      </c>
      <c r="E209" s="159" t="s">
        <v>1</v>
      </c>
      <c r="F209" s="160" t="s">
        <v>474</v>
      </c>
      <c r="H209" s="161">
        <v>0.63</v>
      </c>
      <c r="I209" s="162"/>
      <c r="L209" s="158"/>
      <c r="M209" s="163"/>
      <c r="T209" s="164"/>
      <c r="AT209" s="159" t="s">
        <v>159</v>
      </c>
      <c r="AU209" s="159" t="s">
        <v>88</v>
      </c>
      <c r="AV209" s="13" t="s">
        <v>88</v>
      </c>
      <c r="AW209" s="13" t="s">
        <v>33</v>
      </c>
      <c r="AX209" s="13" t="s">
        <v>86</v>
      </c>
      <c r="AY209" s="159" t="s">
        <v>148</v>
      </c>
    </row>
    <row r="210" spans="2:65" s="1" customFormat="1" ht="44.25" customHeight="1">
      <c r="B210" s="31"/>
      <c r="C210" s="135" t="s">
        <v>268</v>
      </c>
      <c r="D210" s="135" t="s">
        <v>150</v>
      </c>
      <c r="E210" s="136" t="s">
        <v>357</v>
      </c>
      <c r="F210" s="137" t="s">
        <v>358</v>
      </c>
      <c r="G210" s="138" t="s">
        <v>336</v>
      </c>
      <c r="H210" s="139">
        <v>36.225000000000001</v>
      </c>
      <c r="I210" s="140"/>
      <c r="J210" s="141">
        <f>ROUND(I210*H210,2)</f>
        <v>0</v>
      </c>
      <c r="K210" s="137" t="s">
        <v>154</v>
      </c>
      <c r="L210" s="31"/>
      <c r="M210" s="142" t="s">
        <v>1</v>
      </c>
      <c r="N210" s="143" t="s">
        <v>44</v>
      </c>
      <c r="P210" s="144">
        <f>O210*H210</f>
        <v>0</v>
      </c>
      <c r="Q210" s="144">
        <v>0</v>
      </c>
      <c r="R210" s="144">
        <f>Q210*H210</f>
        <v>0</v>
      </c>
      <c r="S210" s="144">
        <v>0</v>
      </c>
      <c r="T210" s="145">
        <f>S210*H210</f>
        <v>0</v>
      </c>
      <c r="AR210" s="146" t="s">
        <v>155</v>
      </c>
      <c r="AT210" s="146" t="s">
        <v>150</v>
      </c>
      <c r="AU210" s="146" t="s">
        <v>88</v>
      </c>
      <c r="AY210" s="16" t="s">
        <v>148</v>
      </c>
      <c r="BE210" s="147">
        <f>IF(N210="základní",J210,0)</f>
        <v>0</v>
      </c>
      <c r="BF210" s="147">
        <f>IF(N210="snížená",J210,0)</f>
        <v>0</v>
      </c>
      <c r="BG210" s="147">
        <f>IF(N210="zákl. přenesená",J210,0)</f>
        <v>0</v>
      </c>
      <c r="BH210" s="147">
        <f>IF(N210="sníž. přenesená",J210,0)</f>
        <v>0</v>
      </c>
      <c r="BI210" s="147">
        <f>IF(N210="nulová",J210,0)</f>
        <v>0</v>
      </c>
      <c r="BJ210" s="16" t="s">
        <v>86</v>
      </c>
      <c r="BK210" s="147">
        <f>ROUND(I210*H210,2)</f>
        <v>0</v>
      </c>
      <c r="BL210" s="16" t="s">
        <v>155</v>
      </c>
      <c r="BM210" s="146" t="s">
        <v>475</v>
      </c>
    </row>
    <row r="211" spans="2:65" s="1" customFormat="1" ht="29.25">
      <c r="B211" s="31"/>
      <c r="D211" s="148" t="s">
        <v>157</v>
      </c>
      <c r="F211" s="149" t="s">
        <v>358</v>
      </c>
      <c r="I211" s="150"/>
      <c r="L211" s="31"/>
      <c r="M211" s="151"/>
      <c r="T211" s="55"/>
      <c r="AT211" s="16" t="s">
        <v>157</v>
      </c>
      <c r="AU211" s="16" t="s">
        <v>88</v>
      </c>
    </row>
    <row r="212" spans="2:65" s="13" customFormat="1" ht="11.25">
      <c r="B212" s="158"/>
      <c r="D212" s="148" t="s">
        <v>159</v>
      </c>
      <c r="E212" s="159" t="s">
        <v>1</v>
      </c>
      <c r="F212" s="160" t="s">
        <v>476</v>
      </c>
      <c r="H212" s="161">
        <v>36.225000000000001</v>
      </c>
      <c r="I212" s="162"/>
      <c r="L212" s="158"/>
      <c r="M212" s="163"/>
      <c r="T212" s="164"/>
      <c r="AT212" s="159" t="s">
        <v>159</v>
      </c>
      <c r="AU212" s="159" t="s">
        <v>88</v>
      </c>
      <c r="AV212" s="13" t="s">
        <v>88</v>
      </c>
      <c r="AW212" s="13" t="s">
        <v>33</v>
      </c>
      <c r="AX212" s="13" t="s">
        <v>86</v>
      </c>
      <c r="AY212" s="159" t="s">
        <v>148</v>
      </c>
    </row>
    <row r="213" spans="2:65" s="11" customFormat="1" ht="22.9" customHeight="1">
      <c r="B213" s="123"/>
      <c r="D213" s="124" t="s">
        <v>78</v>
      </c>
      <c r="E213" s="133" t="s">
        <v>361</v>
      </c>
      <c r="F213" s="133" t="s">
        <v>362</v>
      </c>
      <c r="I213" s="126"/>
      <c r="J213" s="134">
        <f>BK213</f>
        <v>0</v>
      </c>
      <c r="L213" s="123"/>
      <c r="M213" s="128"/>
      <c r="P213" s="129">
        <f>SUM(P214:P215)</f>
        <v>0</v>
      </c>
      <c r="R213" s="129">
        <f>SUM(R214:R215)</f>
        <v>0</v>
      </c>
      <c r="T213" s="130">
        <f>SUM(T214:T215)</f>
        <v>0</v>
      </c>
      <c r="AR213" s="124" t="s">
        <v>86</v>
      </c>
      <c r="AT213" s="131" t="s">
        <v>78</v>
      </c>
      <c r="AU213" s="131" t="s">
        <v>86</v>
      </c>
      <c r="AY213" s="124" t="s">
        <v>148</v>
      </c>
      <c r="BK213" s="132">
        <f>SUM(BK214:BK215)</f>
        <v>0</v>
      </c>
    </row>
    <row r="214" spans="2:65" s="1" customFormat="1" ht="33" customHeight="1">
      <c r="B214" s="31"/>
      <c r="C214" s="135" t="s">
        <v>275</v>
      </c>
      <c r="D214" s="135" t="s">
        <v>150</v>
      </c>
      <c r="E214" s="136" t="s">
        <v>364</v>
      </c>
      <c r="F214" s="137" t="s">
        <v>365</v>
      </c>
      <c r="G214" s="138" t="s">
        <v>336</v>
      </c>
      <c r="H214" s="139">
        <v>18.530999999999999</v>
      </c>
      <c r="I214" s="140"/>
      <c r="J214" s="141">
        <f>ROUND(I214*H214,2)</f>
        <v>0</v>
      </c>
      <c r="K214" s="137" t="s">
        <v>154</v>
      </c>
      <c r="L214" s="31"/>
      <c r="M214" s="142" t="s">
        <v>1</v>
      </c>
      <c r="N214" s="143" t="s">
        <v>44</v>
      </c>
      <c r="P214" s="144">
        <f>O214*H214</f>
        <v>0</v>
      </c>
      <c r="Q214" s="144">
        <v>0</v>
      </c>
      <c r="R214" s="144">
        <f>Q214*H214</f>
        <v>0</v>
      </c>
      <c r="S214" s="144">
        <v>0</v>
      </c>
      <c r="T214" s="145">
        <f>S214*H214</f>
        <v>0</v>
      </c>
      <c r="AR214" s="146" t="s">
        <v>155</v>
      </c>
      <c r="AT214" s="146" t="s">
        <v>150</v>
      </c>
      <c r="AU214" s="146" t="s">
        <v>88</v>
      </c>
      <c r="AY214" s="16" t="s">
        <v>148</v>
      </c>
      <c r="BE214" s="147">
        <f>IF(N214="základní",J214,0)</f>
        <v>0</v>
      </c>
      <c r="BF214" s="147">
        <f>IF(N214="snížená",J214,0)</f>
        <v>0</v>
      </c>
      <c r="BG214" s="147">
        <f>IF(N214="zákl. přenesená",J214,0)</f>
        <v>0</v>
      </c>
      <c r="BH214" s="147">
        <f>IF(N214="sníž. přenesená",J214,0)</f>
        <v>0</v>
      </c>
      <c r="BI214" s="147">
        <f>IF(N214="nulová",J214,0)</f>
        <v>0</v>
      </c>
      <c r="BJ214" s="16" t="s">
        <v>86</v>
      </c>
      <c r="BK214" s="147">
        <f>ROUND(I214*H214,2)</f>
        <v>0</v>
      </c>
      <c r="BL214" s="16" t="s">
        <v>155</v>
      </c>
      <c r="BM214" s="146" t="s">
        <v>477</v>
      </c>
    </row>
    <row r="215" spans="2:65" s="1" customFormat="1" ht="29.25">
      <c r="B215" s="31"/>
      <c r="D215" s="148" t="s">
        <v>157</v>
      </c>
      <c r="F215" s="149" t="s">
        <v>367</v>
      </c>
      <c r="I215" s="150"/>
      <c r="L215" s="31"/>
      <c r="M215" s="151"/>
      <c r="T215" s="55"/>
      <c r="AT215" s="16" t="s">
        <v>157</v>
      </c>
      <c r="AU215" s="16" t="s">
        <v>88</v>
      </c>
    </row>
    <row r="216" spans="2:65" s="11" customFormat="1" ht="25.9" customHeight="1">
      <c r="B216" s="123"/>
      <c r="D216" s="124" t="s">
        <v>78</v>
      </c>
      <c r="E216" s="125" t="s">
        <v>368</v>
      </c>
      <c r="F216" s="125" t="s">
        <v>369</v>
      </c>
      <c r="I216" s="126"/>
      <c r="J216" s="127">
        <f>BK216</f>
        <v>0</v>
      </c>
      <c r="L216" s="123"/>
      <c r="M216" s="128"/>
      <c r="P216" s="129">
        <f>P217+P225+P233</f>
        <v>0</v>
      </c>
      <c r="R216" s="129">
        <f>R217+R225+R233</f>
        <v>0</v>
      </c>
      <c r="T216" s="130">
        <f>T217+T225+T233</f>
        <v>0</v>
      </c>
      <c r="AR216" s="124" t="s">
        <v>181</v>
      </c>
      <c r="AT216" s="131" t="s">
        <v>78</v>
      </c>
      <c r="AU216" s="131" t="s">
        <v>79</v>
      </c>
      <c r="AY216" s="124" t="s">
        <v>148</v>
      </c>
      <c r="BK216" s="132">
        <f>BK217+BK225+BK233</f>
        <v>0</v>
      </c>
    </row>
    <row r="217" spans="2:65" s="11" customFormat="1" ht="22.9" customHeight="1">
      <c r="B217" s="123"/>
      <c r="D217" s="124" t="s">
        <v>78</v>
      </c>
      <c r="E217" s="133" t="s">
        <v>370</v>
      </c>
      <c r="F217" s="133" t="s">
        <v>371</v>
      </c>
      <c r="I217" s="126"/>
      <c r="J217" s="134">
        <f>BK217</f>
        <v>0</v>
      </c>
      <c r="L217" s="123"/>
      <c r="M217" s="128"/>
      <c r="P217" s="129">
        <f>SUM(P218:P224)</f>
        <v>0</v>
      </c>
      <c r="R217" s="129">
        <f>SUM(R218:R224)</f>
        <v>0</v>
      </c>
      <c r="T217" s="130">
        <f>SUM(T218:T224)</f>
        <v>0</v>
      </c>
      <c r="AR217" s="124" t="s">
        <v>181</v>
      </c>
      <c r="AT217" s="131" t="s">
        <v>78</v>
      </c>
      <c r="AU217" s="131" t="s">
        <v>86</v>
      </c>
      <c r="AY217" s="124" t="s">
        <v>148</v>
      </c>
      <c r="BK217" s="132">
        <f>SUM(BK218:BK224)</f>
        <v>0</v>
      </c>
    </row>
    <row r="218" spans="2:65" s="1" customFormat="1" ht="16.5" customHeight="1">
      <c r="B218" s="31"/>
      <c r="C218" s="135" t="s">
        <v>280</v>
      </c>
      <c r="D218" s="135" t="s">
        <v>150</v>
      </c>
      <c r="E218" s="136" t="s">
        <v>373</v>
      </c>
      <c r="F218" s="137" t="s">
        <v>374</v>
      </c>
      <c r="G218" s="138" t="s">
        <v>375</v>
      </c>
      <c r="H218" s="139">
        <v>1</v>
      </c>
      <c r="I218" s="140"/>
      <c r="J218" s="141">
        <f>ROUND(I218*H218,2)</f>
        <v>0</v>
      </c>
      <c r="K218" s="137" t="s">
        <v>154</v>
      </c>
      <c r="L218" s="31"/>
      <c r="M218" s="142" t="s">
        <v>1</v>
      </c>
      <c r="N218" s="143" t="s">
        <v>44</v>
      </c>
      <c r="P218" s="144">
        <f>O218*H218</f>
        <v>0</v>
      </c>
      <c r="Q218" s="144">
        <v>0</v>
      </c>
      <c r="R218" s="144">
        <f>Q218*H218</f>
        <v>0</v>
      </c>
      <c r="S218" s="144">
        <v>0</v>
      </c>
      <c r="T218" s="145">
        <f>S218*H218</f>
        <v>0</v>
      </c>
      <c r="AR218" s="146" t="s">
        <v>376</v>
      </c>
      <c r="AT218" s="146" t="s">
        <v>150</v>
      </c>
      <c r="AU218" s="146" t="s">
        <v>88</v>
      </c>
      <c r="AY218" s="16" t="s">
        <v>148</v>
      </c>
      <c r="BE218" s="147">
        <f>IF(N218="základní",J218,0)</f>
        <v>0</v>
      </c>
      <c r="BF218" s="147">
        <f>IF(N218="snížená",J218,0)</f>
        <v>0</v>
      </c>
      <c r="BG218" s="147">
        <f>IF(N218="zákl. přenesená",J218,0)</f>
        <v>0</v>
      </c>
      <c r="BH218" s="147">
        <f>IF(N218="sníž. přenesená",J218,0)</f>
        <v>0</v>
      </c>
      <c r="BI218" s="147">
        <f>IF(N218="nulová",J218,0)</f>
        <v>0</v>
      </c>
      <c r="BJ218" s="16" t="s">
        <v>86</v>
      </c>
      <c r="BK218" s="147">
        <f>ROUND(I218*H218,2)</f>
        <v>0</v>
      </c>
      <c r="BL218" s="16" t="s">
        <v>376</v>
      </c>
      <c r="BM218" s="146" t="s">
        <v>478</v>
      </c>
    </row>
    <row r="219" spans="2:65" s="1" customFormat="1" ht="11.25">
      <c r="B219" s="31"/>
      <c r="D219" s="148" t="s">
        <v>157</v>
      </c>
      <c r="F219" s="149" t="s">
        <v>374</v>
      </c>
      <c r="I219" s="150"/>
      <c r="L219" s="31"/>
      <c r="M219" s="151"/>
      <c r="T219" s="55"/>
      <c r="AT219" s="16" t="s">
        <v>157</v>
      </c>
      <c r="AU219" s="16" t="s">
        <v>88</v>
      </c>
    </row>
    <row r="220" spans="2:65" s="13" customFormat="1" ht="11.25">
      <c r="B220" s="158"/>
      <c r="D220" s="148" t="s">
        <v>159</v>
      </c>
      <c r="E220" s="159" t="s">
        <v>1</v>
      </c>
      <c r="F220" s="160" t="s">
        <v>86</v>
      </c>
      <c r="H220" s="161">
        <v>1</v>
      </c>
      <c r="I220" s="162"/>
      <c r="L220" s="158"/>
      <c r="M220" s="163"/>
      <c r="T220" s="164"/>
      <c r="AT220" s="159" t="s">
        <v>159</v>
      </c>
      <c r="AU220" s="159" t="s">
        <v>88</v>
      </c>
      <c r="AV220" s="13" t="s">
        <v>88</v>
      </c>
      <c r="AW220" s="13" t="s">
        <v>33</v>
      </c>
      <c r="AX220" s="13" t="s">
        <v>86</v>
      </c>
      <c r="AY220" s="159" t="s">
        <v>148</v>
      </c>
    </row>
    <row r="221" spans="2:65" s="1" customFormat="1" ht="16.5" customHeight="1">
      <c r="B221" s="31"/>
      <c r="C221" s="135" t="s">
        <v>7</v>
      </c>
      <c r="D221" s="135" t="s">
        <v>150</v>
      </c>
      <c r="E221" s="136" t="s">
        <v>379</v>
      </c>
      <c r="F221" s="137" t="s">
        <v>380</v>
      </c>
      <c r="G221" s="138" t="s">
        <v>375</v>
      </c>
      <c r="H221" s="139">
        <v>1</v>
      </c>
      <c r="I221" s="140"/>
      <c r="J221" s="141">
        <f>ROUND(I221*H221,2)</f>
        <v>0</v>
      </c>
      <c r="K221" s="137" t="s">
        <v>154</v>
      </c>
      <c r="L221" s="31"/>
      <c r="M221" s="142" t="s">
        <v>1</v>
      </c>
      <c r="N221" s="143" t="s">
        <v>44</v>
      </c>
      <c r="P221" s="144">
        <f>O221*H221</f>
        <v>0</v>
      </c>
      <c r="Q221" s="144">
        <v>0</v>
      </c>
      <c r="R221" s="144">
        <f>Q221*H221</f>
        <v>0</v>
      </c>
      <c r="S221" s="144">
        <v>0</v>
      </c>
      <c r="T221" s="145">
        <f>S221*H221</f>
        <v>0</v>
      </c>
      <c r="AR221" s="146" t="s">
        <v>376</v>
      </c>
      <c r="AT221" s="146" t="s">
        <v>150</v>
      </c>
      <c r="AU221" s="146" t="s">
        <v>88</v>
      </c>
      <c r="AY221" s="16" t="s">
        <v>148</v>
      </c>
      <c r="BE221" s="147">
        <f>IF(N221="základní",J221,0)</f>
        <v>0</v>
      </c>
      <c r="BF221" s="147">
        <f>IF(N221="snížená",J221,0)</f>
        <v>0</v>
      </c>
      <c r="BG221" s="147">
        <f>IF(N221="zákl. přenesená",J221,0)</f>
        <v>0</v>
      </c>
      <c r="BH221" s="147">
        <f>IF(N221="sníž. přenesená",J221,0)</f>
        <v>0</v>
      </c>
      <c r="BI221" s="147">
        <f>IF(N221="nulová",J221,0)</f>
        <v>0</v>
      </c>
      <c r="BJ221" s="16" t="s">
        <v>86</v>
      </c>
      <c r="BK221" s="147">
        <f>ROUND(I221*H221,2)</f>
        <v>0</v>
      </c>
      <c r="BL221" s="16" t="s">
        <v>376</v>
      </c>
      <c r="BM221" s="146" t="s">
        <v>479</v>
      </c>
    </row>
    <row r="222" spans="2:65" s="1" customFormat="1" ht="11.25">
      <c r="B222" s="31"/>
      <c r="D222" s="148" t="s">
        <v>157</v>
      </c>
      <c r="F222" s="149" t="s">
        <v>380</v>
      </c>
      <c r="I222" s="150"/>
      <c r="L222" s="31"/>
      <c r="M222" s="151"/>
      <c r="T222" s="55"/>
      <c r="AT222" s="16" t="s">
        <v>157</v>
      </c>
      <c r="AU222" s="16" t="s">
        <v>88</v>
      </c>
    </row>
    <row r="223" spans="2:65" s="12" customFormat="1" ht="11.25">
      <c r="B223" s="152"/>
      <c r="D223" s="148" t="s">
        <v>159</v>
      </c>
      <c r="E223" s="153" t="s">
        <v>1</v>
      </c>
      <c r="F223" s="154" t="s">
        <v>382</v>
      </c>
      <c r="H223" s="153" t="s">
        <v>1</v>
      </c>
      <c r="I223" s="155"/>
      <c r="L223" s="152"/>
      <c r="M223" s="156"/>
      <c r="T223" s="157"/>
      <c r="AT223" s="153" t="s">
        <v>159</v>
      </c>
      <c r="AU223" s="153" t="s">
        <v>88</v>
      </c>
      <c r="AV223" s="12" t="s">
        <v>86</v>
      </c>
      <c r="AW223" s="12" t="s">
        <v>33</v>
      </c>
      <c r="AX223" s="12" t="s">
        <v>79</v>
      </c>
      <c r="AY223" s="153" t="s">
        <v>148</v>
      </c>
    </row>
    <row r="224" spans="2:65" s="13" customFormat="1" ht="11.25">
      <c r="B224" s="158"/>
      <c r="D224" s="148" t="s">
        <v>159</v>
      </c>
      <c r="E224" s="159" t="s">
        <v>1</v>
      </c>
      <c r="F224" s="160" t="s">
        <v>86</v>
      </c>
      <c r="H224" s="161">
        <v>1</v>
      </c>
      <c r="I224" s="162"/>
      <c r="L224" s="158"/>
      <c r="M224" s="163"/>
      <c r="T224" s="164"/>
      <c r="AT224" s="159" t="s">
        <v>159</v>
      </c>
      <c r="AU224" s="159" t="s">
        <v>88</v>
      </c>
      <c r="AV224" s="13" t="s">
        <v>88</v>
      </c>
      <c r="AW224" s="13" t="s">
        <v>33</v>
      </c>
      <c r="AX224" s="13" t="s">
        <v>86</v>
      </c>
      <c r="AY224" s="159" t="s">
        <v>148</v>
      </c>
    </row>
    <row r="225" spans="2:65" s="11" customFormat="1" ht="22.9" customHeight="1">
      <c r="B225" s="123"/>
      <c r="D225" s="124" t="s">
        <v>78</v>
      </c>
      <c r="E225" s="133" t="s">
        <v>383</v>
      </c>
      <c r="F225" s="133" t="s">
        <v>384</v>
      </c>
      <c r="I225" s="126"/>
      <c r="J225" s="134">
        <f>BK225</f>
        <v>0</v>
      </c>
      <c r="L225" s="123"/>
      <c r="M225" s="128"/>
      <c r="P225" s="129">
        <f>SUM(P226:P232)</f>
        <v>0</v>
      </c>
      <c r="R225" s="129">
        <f>SUM(R226:R232)</f>
        <v>0</v>
      </c>
      <c r="T225" s="130">
        <f>SUM(T226:T232)</f>
        <v>0</v>
      </c>
      <c r="AR225" s="124" t="s">
        <v>181</v>
      </c>
      <c r="AT225" s="131" t="s">
        <v>78</v>
      </c>
      <c r="AU225" s="131" t="s">
        <v>86</v>
      </c>
      <c r="AY225" s="124" t="s">
        <v>148</v>
      </c>
      <c r="BK225" s="132">
        <f>SUM(BK226:BK232)</f>
        <v>0</v>
      </c>
    </row>
    <row r="226" spans="2:65" s="1" customFormat="1" ht="16.5" customHeight="1">
      <c r="B226" s="31"/>
      <c r="C226" s="135" t="s">
        <v>289</v>
      </c>
      <c r="D226" s="135" t="s">
        <v>150</v>
      </c>
      <c r="E226" s="136" t="s">
        <v>386</v>
      </c>
      <c r="F226" s="137" t="s">
        <v>384</v>
      </c>
      <c r="G226" s="138" t="s">
        <v>375</v>
      </c>
      <c r="H226" s="139">
        <v>1</v>
      </c>
      <c r="I226" s="140"/>
      <c r="J226" s="141">
        <f>ROUND(I226*H226,2)</f>
        <v>0</v>
      </c>
      <c r="K226" s="137" t="s">
        <v>154</v>
      </c>
      <c r="L226" s="31"/>
      <c r="M226" s="142" t="s">
        <v>1</v>
      </c>
      <c r="N226" s="143" t="s">
        <v>44</v>
      </c>
      <c r="P226" s="144">
        <f>O226*H226</f>
        <v>0</v>
      </c>
      <c r="Q226" s="144">
        <v>0</v>
      </c>
      <c r="R226" s="144">
        <f>Q226*H226</f>
        <v>0</v>
      </c>
      <c r="S226" s="144">
        <v>0</v>
      </c>
      <c r="T226" s="145">
        <f>S226*H226</f>
        <v>0</v>
      </c>
      <c r="AR226" s="146" t="s">
        <v>376</v>
      </c>
      <c r="AT226" s="146" t="s">
        <v>150</v>
      </c>
      <c r="AU226" s="146" t="s">
        <v>88</v>
      </c>
      <c r="AY226" s="16" t="s">
        <v>148</v>
      </c>
      <c r="BE226" s="147">
        <f>IF(N226="základní",J226,0)</f>
        <v>0</v>
      </c>
      <c r="BF226" s="147">
        <f>IF(N226="snížená",J226,0)</f>
        <v>0</v>
      </c>
      <c r="BG226" s="147">
        <f>IF(N226="zákl. přenesená",J226,0)</f>
        <v>0</v>
      </c>
      <c r="BH226" s="147">
        <f>IF(N226="sníž. přenesená",J226,0)</f>
        <v>0</v>
      </c>
      <c r="BI226" s="147">
        <f>IF(N226="nulová",J226,0)</f>
        <v>0</v>
      </c>
      <c r="BJ226" s="16" t="s">
        <v>86</v>
      </c>
      <c r="BK226" s="147">
        <f>ROUND(I226*H226,2)</f>
        <v>0</v>
      </c>
      <c r="BL226" s="16" t="s">
        <v>376</v>
      </c>
      <c r="BM226" s="146" t="s">
        <v>480</v>
      </c>
    </row>
    <row r="227" spans="2:65" s="1" customFormat="1" ht="11.25">
      <c r="B227" s="31"/>
      <c r="D227" s="148" t="s">
        <v>157</v>
      </c>
      <c r="F227" s="149" t="s">
        <v>384</v>
      </c>
      <c r="I227" s="150"/>
      <c r="L227" s="31"/>
      <c r="M227" s="151"/>
      <c r="T227" s="55"/>
      <c r="AT227" s="16" t="s">
        <v>157</v>
      </c>
      <c r="AU227" s="16" t="s">
        <v>88</v>
      </c>
    </row>
    <row r="228" spans="2:65" s="13" customFormat="1" ht="11.25">
      <c r="B228" s="158"/>
      <c r="D228" s="148" t="s">
        <v>159</v>
      </c>
      <c r="E228" s="159" t="s">
        <v>1</v>
      </c>
      <c r="F228" s="160" t="s">
        <v>86</v>
      </c>
      <c r="H228" s="161">
        <v>1</v>
      </c>
      <c r="I228" s="162"/>
      <c r="L228" s="158"/>
      <c r="M228" s="163"/>
      <c r="T228" s="164"/>
      <c r="AT228" s="159" t="s">
        <v>159</v>
      </c>
      <c r="AU228" s="159" t="s">
        <v>88</v>
      </c>
      <c r="AV228" s="13" t="s">
        <v>88</v>
      </c>
      <c r="AW228" s="13" t="s">
        <v>33</v>
      </c>
      <c r="AX228" s="13" t="s">
        <v>86</v>
      </c>
      <c r="AY228" s="159" t="s">
        <v>148</v>
      </c>
    </row>
    <row r="229" spans="2:65" s="1" customFormat="1" ht="16.5" customHeight="1">
      <c r="B229" s="31"/>
      <c r="C229" s="135" t="s">
        <v>295</v>
      </c>
      <c r="D229" s="135" t="s">
        <v>150</v>
      </c>
      <c r="E229" s="136" t="s">
        <v>389</v>
      </c>
      <c r="F229" s="137" t="s">
        <v>390</v>
      </c>
      <c r="G229" s="138" t="s">
        <v>375</v>
      </c>
      <c r="H229" s="139">
        <v>1</v>
      </c>
      <c r="I229" s="140"/>
      <c r="J229" s="141">
        <f>ROUND(I229*H229,2)</f>
        <v>0</v>
      </c>
      <c r="K229" s="137" t="s">
        <v>154</v>
      </c>
      <c r="L229" s="31"/>
      <c r="M229" s="142" t="s">
        <v>1</v>
      </c>
      <c r="N229" s="143" t="s">
        <v>44</v>
      </c>
      <c r="P229" s="144">
        <f>O229*H229</f>
        <v>0</v>
      </c>
      <c r="Q229" s="144">
        <v>0</v>
      </c>
      <c r="R229" s="144">
        <f>Q229*H229</f>
        <v>0</v>
      </c>
      <c r="S229" s="144">
        <v>0</v>
      </c>
      <c r="T229" s="145">
        <f>S229*H229</f>
        <v>0</v>
      </c>
      <c r="AR229" s="146" t="s">
        <v>376</v>
      </c>
      <c r="AT229" s="146" t="s">
        <v>150</v>
      </c>
      <c r="AU229" s="146" t="s">
        <v>88</v>
      </c>
      <c r="AY229" s="16" t="s">
        <v>148</v>
      </c>
      <c r="BE229" s="147">
        <f>IF(N229="základní",J229,0)</f>
        <v>0</v>
      </c>
      <c r="BF229" s="147">
        <f>IF(N229="snížená",J229,0)</f>
        <v>0</v>
      </c>
      <c r="BG229" s="147">
        <f>IF(N229="zákl. přenesená",J229,0)</f>
        <v>0</v>
      </c>
      <c r="BH229" s="147">
        <f>IF(N229="sníž. přenesená",J229,0)</f>
        <v>0</v>
      </c>
      <c r="BI229" s="147">
        <f>IF(N229="nulová",J229,0)</f>
        <v>0</v>
      </c>
      <c r="BJ229" s="16" t="s">
        <v>86</v>
      </c>
      <c r="BK229" s="147">
        <f>ROUND(I229*H229,2)</f>
        <v>0</v>
      </c>
      <c r="BL229" s="16" t="s">
        <v>376</v>
      </c>
      <c r="BM229" s="146" t="s">
        <v>481</v>
      </c>
    </row>
    <row r="230" spans="2:65" s="1" customFormat="1" ht="11.25">
      <c r="B230" s="31"/>
      <c r="D230" s="148" t="s">
        <v>157</v>
      </c>
      <c r="F230" s="149" t="s">
        <v>390</v>
      </c>
      <c r="I230" s="150"/>
      <c r="L230" s="31"/>
      <c r="M230" s="151"/>
      <c r="T230" s="55"/>
      <c r="AT230" s="16" t="s">
        <v>157</v>
      </c>
      <c r="AU230" s="16" t="s">
        <v>88</v>
      </c>
    </row>
    <row r="231" spans="2:65" s="12" customFormat="1" ht="11.25">
      <c r="B231" s="152"/>
      <c r="D231" s="148" t="s">
        <v>159</v>
      </c>
      <c r="E231" s="153" t="s">
        <v>1</v>
      </c>
      <c r="F231" s="154" t="s">
        <v>382</v>
      </c>
      <c r="H231" s="153" t="s">
        <v>1</v>
      </c>
      <c r="I231" s="155"/>
      <c r="L231" s="152"/>
      <c r="M231" s="156"/>
      <c r="T231" s="157"/>
      <c r="AT231" s="153" t="s">
        <v>159</v>
      </c>
      <c r="AU231" s="153" t="s">
        <v>88</v>
      </c>
      <c r="AV231" s="12" t="s">
        <v>86</v>
      </c>
      <c r="AW231" s="12" t="s">
        <v>33</v>
      </c>
      <c r="AX231" s="12" t="s">
        <v>79</v>
      </c>
      <c r="AY231" s="153" t="s">
        <v>148</v>
      </c>
    </row>
    <row r="232" spans="2:65" s="13" customFormat="1" ht="11.25">
      <c r="B232" s="158"/>
      <c r="D232" s="148" t="s">
        <v>159</v>
      </c>
      <c r="E232" s="159" t="s">
        <v>1</v>
      </c>
      <c r="F232" s="160" t="s">
        <v>86</v>
      </c>
      <c r="H232" s="161">
        <v>1</v>
      </c>
      <c r="I232" s="162"/>
      <c r="L232" s="158"/>
      <c r="M232" s="163"/>
      <c r="T232" s="164"/>
      <c r="AT232" s="159" t="s">
        <v>159</v>
      </c>
      <c r="AU232" s="159" t="s">
        <v>88</v>
      </c>
      <c r="AV232" s="13" t="s">
        <v>88</v>
      </c>
      <c r="AW232" s="13" t="s">
        <v>33</v>
      </c>
      <c r="AX232" s="13" t="s">
        <v>86</v>
      </c>
      <c r="AY232" s="159" t="s">
        <v>148</v>
      </c>
    </row>
    <row r="233" spans="2:65" s="11" customFormat="1" ht="22.9" customHeight="1">
      <c r="B233" s="123"/>
      <c r="D233" s="124" t="s">
        <v>78</v>
      </c>
      <c r="E233" s="133" t="s">
        <v>392</v>
      </c>
      <c r="F233" s="133" t="s">
        <v>393</v>
      </c>
      <c r="I233" s="126"/>
      <c r="J233" s="134">
        <f>BK233</f>
        <v>0</v>
      </c>
      <c r="L233" s="123"/>
      <c r="M233" s="128"/>
      <c r="P233" s="129">
        <f>SUM(P234:P237)</f>
        <v>0</v>
      </c>
      <c r="R233" s="129">
        <f>SUM(R234:R237)</f>
        <v>0</v>
      </c>
      <c r="T233" s="130">
        <f>SUM(T234:T237)</f>
        <v>0</v>
      </c>
      <c r="AR233" s="124" t="s">
        <v>181</v>
      </c>
      <c r="AT233" s="131" t="s">
        <v>78</v>
      </c>
      <c r="AU233" s="131" t="s">
        <v>86</v>
      </c>
      <c r="AY233" s="124" t="s">
        <v>148</v>
      </c>
      <c r="BK233" s="132">
        <f>SUM(BK234:BK237)</f>
        <v>0</v>
      </c>
    </row>
    <row r="234" spans="2:65" s="1" customFormat="1" ht="16.5" customHeight="1">
      <c r="B234" s="31"/>
      <c r="C234" s="135" t="s">
        <v>300</v>
      </c>
      <c r="D234" s="135" t="s">
        <v>150</v>
      </c>
      <c r="E234" s="136" t="s">
        <v>395</v>
      </c>
      <c r="F234" s="137" t="s">
        <v>396</v>
      </c>
      <c r="G234" s="138" t="s">
        <v>375</v>
      </c>
      <c r="H234" s="139">
        <v>1</v>
      </c>
      <c r="I234" s="140"/>
      <c r="J234" s="141">
        <f>ROUND(I234*H234,2)</f>
        <v>0</v>
      </c>
      <c r="K234" s="137" t="s">
        <v>154</v>
      </c>
      <c r="L234" s="31"/>
      <c r="M234" s="142" t="s">
        <v>1</v>
      </c>
      <c r="N234" s="143" t="s">
        <v>44</v>
      </c>
      <c r="P234" s="144">
        <f>O234*H234</f>
        <v>0</v>
      </c>
      <c r="Q234" s="144">
        <v>0</v>
      </c>
      <c r="R234" s="144">
        <f>Q234*H234</f>
        <v>0</v>
      </c>
      <c r="S234" s="144">
        <v>0</v>
      </c>
      <c r="T234" s="145">
        <f>S234*H234</f>
        <v>0</v>
      </c>
      <c r="AR234" s="146" t="s">
        <v>376</v>
      </c>
      <c r="AT234" s="146" t="s">
        <v>150</v>
      </c>
      <c r="AU234" s="146" t="s">
        <v>88</v>
      </c>
      <c r="AY234" s="16" t="s">
        <v>148</v>
      </c>
      <c r="BE234" s="147">
        <f>IF(N234="základní",J234,0)</f>
        <v>0</v>
      </c>
      <c r="BF234" s="147">
        <f>IF(N234="snížená",J234,0)</f>
        <v>0</v>
      </c>
      <c r="BG234" s="147">
        <f>IF(N234="zákl. přenesená",J234,0)</f>
        <v>0</v>
      </c>
      <c r="BH234" s="147">
        <f>IF(N234="sníž. přenesená",J234,0)</f>
        <v>0</v>
      </c>
      <c r="BI234" s="147">
        <f>IF(N234="nulová",J234,0)</f>
        <v>0</v>
      </c>
      <c r="BJ234" s="16" t="s">
        <v>86</v>
      </c>
      <c r="BK234" s="147">
        <f>ROUND(I234*H234,2)</f>
        <v>0</v>
      </c>
      <c r="BL234" s="16" t="s">
        <v>376</v>
      </c>
      <c r="BM234" s="146" t="s">
        <v>482</v>
      </c>
    </row>
    <row r="235" spans="2:65" s="1" customFormat="1" ht="11.25">
      <c r="B235" s="31"/>
      <c r="D235" s="148" t="s">
        <v>157</v>
      </c>
      <c r="F235" s="149" t="s">
        <v>396</v>
      </c>
      <c r="I235" s="150"/>
      <c r="L235" s="31"/>
      <c r="M235" s="151"/>
      <c r="T235" s="55"/>
      <c r="AT235" s="16" t="s">
        <v>157</v>
      </c>
      <c r="AU235" s="16" t="s">
        <v>88</v>
      </c>
    </row>
    <row r="236" spans="2:65" s="12" customFormat="1" ht="11.25">
      <c r="B236" s="152"/>
      <c r="D236" s="148" t="s">
        <v>159</v>
      </c>
      <c r="E236" s="153" t="s">
        <v>1</v>
      </c>
      <c r="F236" s="154" t="s">
        <v>398</v>
      </c>
      <c r="H236" s="153" t="s">
        <v>1</v>
      </c>
      <c r="I236" s="155"/>
      <c r="L236" s="152"/>
      <c r="M236" s="156"/>
      <c r="T236" s="157"/>
      <c r="AT236" s="153" t="s">
        <v>159</v>
      </c>
      <c r="AU236" s="153" t="s">
        <v>88</v>
      </c>
      <c r="AV236" s="12" t="s">
        <v>86</v>
      </c>
      <c r="AW236" s="12" t="s">
        <v>33</v>
      </c>
      <c r="AX236" s="12" t="s">
        <v>79</v>
      </c>
      <c r="AY236" s="153" t="s">
        <v>148</v>
      </c>
    </row>
    <row r="237" spans="2:65" s="13" customFormat="1" ht="11.25">
      <c r="B237" s="158"/>
      <c r="D237" s="148" t="s">
        <v>159</v>
      </c>
      <c r="E237" s="159" t="s">
        <v>1</v>
      </c>
      <c r="F237" s="160" t="s">
        <v>86</v>
      </c>
      <c r="H237" s="161">
        <v>1</v>
      </c>
      <c r="I237" s="162"/>
      <c r="L237" s="158"/>
      <c r="M237" s="182"/>
      <c r="N237" s="183"/>
      <c r="O237" s="183"/>
      <c r="P237" s="183"/>
      <c r="Q237" s="183"/>
      <c r="R237" s="183"/>
      <c r="S237" s="183"/>
      <c r="T237" s="184"/>
      <c r="AT237" s="159" t="s">
        <v>159</v>
      </c>
      <c r="AU237" s="159" t="s">
        <v>88</v>
      </c>
      <c r="AV237" s="13" t="s">
        <v>88</v>
      </c>
      <c r="AW237" s="13" t="s">
        <v>33</v>
      </c>
      <c r="AX237" s="13" t="s">
        <v>86</v>
      </c>
      <c r="AY237" s="159" t="s">
        <v>148</v>
      </c>
    </row>
    <row r="238" spans="2:65" s="1" customFormat="1" ht="6.95" customHeight="1">
      <c r="B238" s="43"/>
      <c r="C238" s="44"/>
      <c r="D238" s="44"/>
      <c r="E238" s="44"/>
      <c r="F238" s="44"/>
      <c r="G238" s="44"/>
      <c r="H238" s="44"/>
      <c r="I238" s="44"/>
      <c r="J238" s="44"/>
      <c r="K238" s="44"/>
      <c r="L238" s="31"/>
    </row>
  </sheetData>
  <sheetProtection algorithmName="SHA-512" hashValue="iN260afjP+Txv8vFGJpUVrXuXoJvXeVayUmuCc9I4SauvW83HWyqiNm91jQiOvKsOjk15DAvfftGEoMfS3k/fQ==" saltValue="MFn6hOX3fZtlRMCGp8FnaDcLbVzeA9/PFWvyzTN4nNCNm954YsACsVpjQzL6Ym6oYAolzvFrufwwpeMjLQoIKw==" spinCount="100000" sheet="1" objects="1" scenarios="1" formatColumns="0" formatRows="0" autoFilter="0"/>
  <autoFilter ref="C130:K237" xr:uid="{00000000-0009-0000-0000-000003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35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6" t="s">
        <v>104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88</v>
      </c>
    </row>
    <row r="4" spans="2:46" ht="24.95" customHeight="1">
      <c r="B4" s="19"/>
      <c r="D4" s="20" t="s">
        <v>112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7" t="str">
        <f>'Rekapitulace stavby'!K6</f>
        <v>25052_ŠKOLNÍ, VODNÍ, JANDEČKOVA</v>
      </c>
      <c r="F7" s="228"/>
      <c r="G7" s="228"/>
      <c r="H7" s="228"/>
      <c r="L7" s="19"/>
    </row>
    <row r="8" spans="2:46" ht="12" customHeight="1">
      <c r="B8" s="19"/>
      <c r="D8" s="26" t="s">
        <v>113</v>
      </c>
      <c r="L8" s="19"/>
    </row>
    <row r="9" spans="2:46" s="1" customFormat="1" ht="16.5" customHeight="1">
      <c r="B9" s="31"/>
      <c r="E9" s="227" t="s">
        <v>483</v>
      </c>
      <c r="F9" s="229"/>
      <c r="G9" s="229"/>
      <c r="H9" s="229"/>
      <c r="L9" s="31"/>
    </row>
    <row r="10" spans="2:46" s="1" customFormat="1" ht="12" customHeight="1">
      <c r="B10" s="31"/>
      <c r="D10" s="26" t="s">
        <v>115</v>
      </c>
      <c r="L10" s="31"/>
    </row>
    <row r="11" spans="2:46" s="1" customFormat="1" ht="16.5" customHeight="1">
      <c r="B11" s="31"/>
      <c r="E11" s="185" t="s">
        <v>484</v>
      </c>
      <c r="F11" s="229"/>
      <c r="G11" s="229"/>
      <c r="H11" s="229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27. 3. 2026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26</v>
      </c>
      <c r="L16" s="31"/>
    </row>
    <row r="17" spans="2:12" s="1" customFormat="1" ht="18" customHeight="1">
      <c r="B17" s="31"/>
      <c r="E17" s="24" t="s">
        <v>27</v>
      </c>
      <c r="I17" s="26" t="s">
        <v>28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29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0" t="str">
        <f>'Rekapitulace stavby'!E14</f>
        <v>Vyplň údaj</v>
      </c>
      <c r="F20" s="211"/>
      <c r="G20" s="211"/>
      <c r="H20" s="211"/>
      <c r="I20" s="26" t="s">
        <v>28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31</v>
      </c>
      <c r="I22" s="26" t="s">
        <v>25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28</v>
      </c>
      <c r="J23" s="24" t="str">
        <f>IF('Rekapitulace stavby'!AN17="","",'Rekapitulace stavby'!AN17)</f>
        <v/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34</v>
      </c>
      <c r="I25" s="26" t="s">
        <v>25</v>
      </c>
      <c r="J25" s="24" t="s">
        <v>35</v>
      </c>
      <c r="L25" s="31"/>
    </row>
    <row r="26" spans="2:12" s="1" customFormat="1" ht="18" customHeight="1">
      <c r="B26" s="31"/>
      <c r="E26" s="24" t="s">
        <v>36</v>
      </c>
      <c r="I26" s="26" t="s">
        <v>28</v>
      </c>
      <c r="J26" s="24" t="s">
        <v>37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38</v>
      </c>
      <c r="L28" s="31"/>
    </row>
    <row r="29" spans="2:12" s="7" customFormat="1" ht="16.5" customHeight="1">
      <c r="B29" s="93"/>
      <c r="E29" s="216" t="s">
        <v>1</v>
      </c>
      <c r="F29" s="216"/>
      <c r="G29" s="216"/>
      <c r="H29" s="216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39</v>
      </c>
      <c r="J32" s="65">
        <f>ROUND(J131,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41</v>
      </c>
      <c r="I34" s="34" t="s">
        <v>40</v>
      </c>
      <c r="J34" s="34" t="s">
        <v>42</v>
      </c>
      <c r="L34" s="31"/>
    </row>
    <row r="35" spans="2:12" s="1" customFormat="1" ht="14.45" customHeight="1">
      <c r="B35" s="31"/>
      <c r="D35" s="54" t="s">
        <v>43</v>
      </c>
      <c r="E35" s="26" t="s">
        <v>44</v>
      </c>
      <c r="F35" s="85">
        <f>ROUND((SUM(BE131:BE349)),  2)</f>
        <v>0</v>
      </c>
      <c r="I35" s="95">
        <v>0.21</v>
      </c>
      <c r="J35" s="85">
        <f>ROUND(((SUM(BE131:BE349))*I35),  2)</f>
        <v>0</v>
      </c>
      <c r="L35" s="31"/>
    </row>
    <row r="36" spans="2:12" s="1" customFormat="1" ht="14.45" customHeight="1">
      <c r="B36" s="31"/>
      <c r="E36" s="26" t="s">
        <v>45</v>
      </c>
      <c r="F36" s="85">
        <f>ROUND((SUM(BF131:BF349)),  2)</f>
        <v>0</v>
      </c>
      <c r="I36" s="95">
        <v>0.12</v>
      </c>
      <c r="J36" s="85">
        <f>ROUND(((SUM(BF131:BF349))*I36),  2)</f>
        <v>0</v>
      </c>
      <c r="L36" s="31"/>
    </row>
    <row r="37" spans="2:12" s="1" customFormat="1" ht="14.45" hidden="1" customHeight="1">
      <c r="B37" s="31"/>
      <c r="E37" s="26" t="s">
        <v>46</v>
      </c>
      <c r="F37" s="85">
        <f>ROUND((SUM(BG131:BG349)),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47</v>
      </c>
      <c r="F38" s="85">
        <f>ROUND((SUM(BH131:BH349)),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48</v>
      </c>
      <c r="F39" s="85">
        <f>ROUND((SUM(BI131:BI349)),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49</v>
      </c>
      <c r="E41" s="56"/>
      <c r="F41" s="56"/>
      <c r="G41" s="98" t="s">
        <v>50</v>
      </c>
      <c r="H41" s="99" t="s">
        <v>51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54</v>
      </c>
      <c r="E61" s="33"/>
      <c r="F61" s="102" t="s">
        <v>55</v>
      </c>
      <c r="G61" s="42" t="s">
        <v>54</v>
      </c>
      <c r="H61" s="33"/>
      <c r="I61" s="33"/>
      <c r="J61" s="103" t="s">
        <v>55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54</v>
      </c>
      <c r="E76" s="33"/>
      <c r="F76" s="102" t="s">
        <v>55</v>
      </c>
      <c r="G76" s="42" t="s">
        <v>54</v>
      </c>
      <c r="H76" s="33"/>
      <c r="I76" s="33"/>
      <c r="J76" s="103" t="s">
        <v>55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117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27" t="str">
        <f>E7</f>
        <v>25052_ŠKOLNÍ, VODNÍ, JANDEČKOVA</v>
      </c>
      <c r="F85" s="228"/>
      <c r="G85" s="228"/>
      <c r="H85" s="228"/>
      <c r="L85" s="31"/>
    </row>
    <row r="86" spans="2:12" ht="12" customHeight="1">
      <c r="B86" s="19"/>
      <c r="C86" s="26" t="s">
        <v>113</v>
      </c>
      <c r="L86" s="19"/>
    </row>
    <row r="87" spans="2:12" s="1" customFormat="1" ht="16.5" customHeight="1">
      <c r="B87" s="31"/>
      <c r="E87" s="227" t="s">
        <v>483</v>
      </c>
      <c r="F87" s="229"/>
      <c r="G87" s="229"/>
      <c r="H87" s="229"/>
      <c r="L87" s="31"/>
    </row>
    <row r="88" spans="2:12" s="1" customFormat="1" ht="12" customHeight="1">
      <c r="B88" s="31"/>
      <c r="C88" s="26" t="s">
        <v>115</v>
      </c>
      <c r="L88" s="31"/>
    </row>
    <row r="89" spans="2:12" s="1" customFormat="1" ht="16.5" customHeight="1">
      <c r="B89" s="31"/>
      <c r="E89" s="185" t="str">
        <f>E11</f>
        <v>SO.01 - Komunikace</v>
      </c>
      <c r="F89" s="229"/>
      <c r="G89" s="229"/>
      <c r="H89" s="229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Litvínov</v>
      </c>
      <c r="I91" s="26" t="s">
        <v>22</v>
      </c>
      <c r="J91" s="51" t="str">
        <f>IF(J14="","",J14)</f>
        <v>27. 3. 2026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24</v>
      </c>
      <c r="F93" s="24" t="str">
        <f>E17</f>
        <v>Město Litvínov</v>
      </c>
      <c r="I93" s="26" t="s">
        <v>31</v>
      </c>
      <c r="J93" s="29" t="str">
        <f>E23</f>
        <v xml:space="preserve"> </v>
      </c>
      <c r="L93" s="31"/>
    </row>
    <row r="94" spans="2:12" s="1" customFormat="1" ht="15.2" customHeight="1">
      <c r="B94" s="31"/>
      <c r="C94" s="26" t="s">
        <v>29</v>
      </c>
      <c r="F94" s="24" t="str">
        <f>IF(E20="","",E20)</f>
        <v>Vyplň údaj</v>
      </c>
      <c r="I94" s="26" t="s">
        <v>34</v>
      </c>
      <c r="J94" s="29" t="str">
        <f>E26</f>
        <v>MESSOR s.r.o.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118</v>
      </c>
      <c r="D96" s="96"/>
      <c r="E96" s="96"/>
      <c r="F96" s="96"/>
      <c r="G96" s="96"/>
      <c r="H96" s="96"/>
      <c r="I96" s="96"/>
      <c r="J96" s="105" t="s">
        <v>119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120</v>
      </c>
      <c r="J98" s="65">
        <f>J131</f>
        <v>0</v>
      </c>
      <c r="L98" s="31"/>
      <c r="AU98" s="16" t="s">
        <v>121</v>
      </c>
    </row>
    <row r="99" spans="2:47" s="8" customFormat="1" ht="24.95" customHeight="1">
      <c r="B99" s="107"/>
      <c r="D99" s="108" t="s">
        <v>122</v>
      </c>
      <c r="E99" s="109"/>
      <c r="F99" s="109"/>
      <c r="G99" s="109"/>
      <c r="H99" s="109"/>
      <c r="I99" s="109"/>
      <c r="J99" s="110">
        <f>J132</f>
        <v>0</v>
      </c>
      <c r="L99" s="107"/>
    </row>
    <row r="100" spans="2:47" s="9" customFormat="1" ht="19.899999999999999" customHeight="1">
      <c r="B100" s="111"/>
      <c r="D100" s="112" t="s">
        <v>123</v>
      </c>
      <c r="E100" s="113"/>
      <c r="F100" s="113"/>
      <c r="G100" s="113"/>
      <c r="H100" s="113"/>
      <c r="I100" s="113"/>
      <c r="J100" s="114">
        <f>J133</f>
        <v>0</v>
      </c>
      <c r="L100" s="111"/>
    </row>
    <row r="101" spans="2:47" s="9" customFormat="1" ht="19.899999999999999" customHeight="1">
      <c r="B101" s="111"/>
      <c r="D101" s="112" t="s">
        <v>124</v>
      </c>
      <c r="E101" s="113"/>
      <c r="F101" s="113"/>
      <c r="G101" s="113"/>
      <c r="H101" s="113"/>
      <c r="I101" s="113"/>
      <c r="J101" s="114">
        <f>J170</f>
        <v>0</v>
      </c>
      <c r="L101" s="111"/>
    </row>
    <row r="102" spans="2:47" s="9" customFormat="1" ht="19.899999999999999" customHeight="1">
      <c r="B102" s="111"/>
      <c r="D102" s="112" t="s">
        <v>125</v>
      </c>
      <c r="E102" s="113"/>
      <c r="F102" s="113"/>
      <c r="G102" s="113"/>
      <c r="H102" s="113"/>
      <c r="I102" s="113"/>
      <c r="J102" s="114">
        <f>J208</f>
        <v>0</v>
      </c>
      <c r="L102" s="111"/>
    </row>
    <row r="103" spans="2:47" s="9" customFormat="1" ht="19.899999999999999" customHeight="1">
      <c r="B103" s="111"/>
      <c r="D103" s="112" t="s">
        <v>126</v>
      </c>
      <c r="E103" s="113"/>
      <c r="F103" s="113"/>
      <c r="G103" s="113"/>
      <c r="H103" s="113"/>
      <c r="I103" s="113"/>
      <c r="J103" s="114">
        <f>J218</f>
        <v>0</v>
      </c>
      <c r="L103" s="111"/>
    </row>
    <row r="104" spans="2:47" s="9" customFormat="1" ht="19.899999999999999" customHeight="1">
      <c r="B104" s="111"/>
      <c r="D104" s="112" t="s">
        <v>127</v>
      </c>
      <c r="E104" s="113"/>
      <c r="F104" s="113"/>
      <c r="G104" s="113"/>
      <c r="H104" s="113"/>
      <c r="I104" s="113"/>
      <c r="J104" s="114">
        <f>J310</f>
        <v>0</v>
      </c>
      <c r="L104" s="111"/>
    </row>
    <row r="105" spans="2:47" s="9" customFormat="1" ht="19.899999999999999" customHeight="1">
      <c r="B105" s="111"/>
      <c r="D105" s="112" t="s">
        <v>128</v>
      </c>
      <c r="E105" s="113"/>
      <c r="F105" s="113"/>
      <c r="G105" s="113"/>
      <c r="H105" s="113"/>
      <c r="I105" s="113"/>
      <c r="J105" s="114">
        <f>J325</f>
        <v>0</v>
      </c>
      <c r="L105" s="111"/>
    </row>
    <row r="106" spans="2:47" s="8" customFormat="1" ht="24.95" customHeight="1">
      <c r="B106" s="107"/>
      <c r="D106" s="108" t="s">
        <v>129</v>
      </c>
      <c r="E106" s="109"/>
      <c r="F106" s="109"/>
      <c r="G106" s="109"/>
      <c r="H106" s="109"/>
      <c r="I106" s="109"/>
      <c r="J106" s="110">
        <f>J328</f>
        <v>0</v>
      </c>
      <c r="L106" s="107"/>
    </row>
    <row r="107" spans="2:47" s="9" customFormat="1" ht="19.899999999999999" customHeight="1">
      <c r="B107" s="111"/>
      <c r="D107" s="112" t="s">
        <v>130</v>
      </c>
      <c r="E107" s="113"/>
      <c r="F107" s="113"/>
      <c r="G107" s="113"/>
      <c r="H107" s="113"/>
      <c r="I107" s="113"/>
      <c r="J107" s="114">
        <f>J329</f>
        <v>0</v>
      </c>
      <c r="L107" s="111"/>
    </row>
    <row r="108" spans="2:47" s="9" customFormat="1" ht="19.899999999999999" customHeight="1">
      <c r="B108" s="111"/>
      <c r="D108" s="112" t="s">
        <v>131</v>
      </c>
      <c r="E108" s="113"/>
      <c r="F108" s="113"/>
      <c r="G108" s="113"/>
      <c r="H108" s="113"/>
      <c r="I108" s="113"/>
      <c r="J108" s="114">
        <f>J337</f>
        <v>0</v>
      </c>
      <c r="L108" s="111"/>
    </row>
    <row r="109" spans="2:47" s="9" customFormat="1" ht="19.899999999999999" customHeight="1">
      <c r="B109" s="111"/>
      <c r="D109" s="112" t="s">
        <v>132</v>
      </c>
      <c r="E109" s="113"/>
      <c r="F109" s="113"/>
      <c r="G109" s="113"/>
      <c r="H109" s="113"/>
      <c r="I109" s="113"/>
      <c r="J109" s="114">
        <f>J345</f>
        <v>0</v>
      </c>
      <c r="L109" s="111"/>
    </row>
    <row r="110" spans="2:47" s="1" customFormat="1" ht="21.75" customHeight="1">
      <c r="B110" s="31"/>
      <c r="L110" s="31"/>
    </row>
    <row r="111" spans="2:47" s="1" customFormat="1" ht="6.95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1"/>
    </row>
    <row r="115" spans="2:12" s="1" customFormat="1" ht="6.95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31"/>
    </row>
    <row r="116" spans="2:12" s="1" customFormat="1" ht="24.95" customHeight="1">
      <c r="B116" s="31"/>
      <c r="C116" s="20" t="s">
        <v>133</v>
      </c>
      <c r="L116" s="31"/>
    </row>
    <row r="117" spans="2:12" s="1" customFormat="1" ht="6.95" customHeight="1">
      <c r="B117" s="31"/>
      <c r="L117" s="31"/>
    </row>
    <row r="118" spans="2:12" s="1" customFormat="1" ht="12" customHeight="1">
      <c r="B118" s="31"/>
      <c r="C118" s="26" t="s">
        <v>16</v>
      </c>
      <c r="L118" s="31"/>
    </row>
    <row r="119" spans="2:12" s="1" customFormat="1" ht="16.5" customHeight="1">
      <c r="B119" s="31"/>
      <c r="E119" s="227" t="str">
        <f>E7</f>
        <v>25052_ŠKOLNÍ, VODNÍ, JANDEČKOVA</v>
      </c>
      <c r="F119" s="228"/>
      <c r="G119" s="228"/>
      <c r="H119" s="228"/>
      <c r="L119" s="31"/>
    </row>
    <row r="120" spans="2:12" ht="12" customHeight="1">
      <c r="B120" s="19"/>
      <c r="C120" s="26" t="s">
        <v>113</v>
      </c>
      <c r="L120" s="19"/>
    </row>
    <row r="121" spans="2:12" s="1" customFormat="1" ht="16.5" customHeight="1">
      <c r="B121" s="31"/>
      <c r="E121" s="227" t="s">
        <v>483</v>
      </c>
      <c r="F121" s="229"/>
      <c r="G121" s="229"/>
      <c r="H121" s="229"/>
      <c r="L121" s="31"/>
    </row>
    <row r="122" spans="2:12" s="1" customFormat="1" ht="12" customHeight="1">
      <c r="B122" s="31"/>
      <c r="C122" s="26" t="s">
        <v>115</v>
      </c>
      <c r="L122" s="31"/>
    </row>
    <row r="123" spans="2:12" s="1" customFormat="1" ht="16.5" customHeight="1">
      <c r="B123" s="31"/>
      <c r="E123" s="185" t="str">
        <f>E11</f>
        <v>SO.01 - Komunikace</v>
      </c>
      <c r="F123" s="229"/>
      <c r="G123" s="229"/>
      <c r="H123" s="229"/>
      <c r="L123" s="31"/>
    </row>
    <row r="124" spans="2:12" s="1" customFormat="1" ht="6.95" customHeight="1">
      <c r="B124" s="31"/>
      <c r="L124" s="31"/>
    </row>
    <row r="125" spans="2:12" s="1" customFormat="1" ht="12" customHeight="1">
      <c r="B125" s="31"/>
      <c r="C125" s="26" t="s">
        <v>20</v>
      </c>
      <c r="F125" s="24" t="str">
        <f>F14</f>
        <v>Litvínov</v>
      </c>
      <c r="I125" s="26" t="s">
        <v>22</v>
      </c>
      <c r="J125" s="51" t="str">
        <f>IF(J14="","",J14)</f>
        <v>27. 3. 2026</v>
      </c>
      <c r="L125" s="31"/>
    </row>
    <row r="126" spans="2:12" s="1" customFormat="1" ht="6.95" customHeight="1">
      <c r="B126" s="31"/>
      <c r="L126" s="31"/>
    </row>
    <row r="127" spans="2:12" s="1" customFormat="1" ht="15.2" customHeight="1">
      <c r="B127" s="31"/>
      <c r="C127" s="26" t="s">
        <v>24</v>
      </c>
      <c r="F127" s="24" t="str">
        <f>E17</f>
        <v>Město Litvínov</v>
      </c>
      <c r="I127" s="26" t="s">
        <v>31</v>
      </c>
      <c r="J127" s="29" t="str">
        <f>E23</f>
        <v xml:space="preserve"> </v>
      </c>
      <c r="L127" s="31"/>
    </row>
    <row r="128" spans="2:12" s="1" customFormat="1" ht="15.2" customHeight="1">
      <c r="B128" s="31"/>
      <c r="C128" s="26" t="s">
        <v>29</v>
      </c>
      <c r="F128" s="24" t="str">
        <f>IF(E20="","",E20)</f>
        <v>Vyplň údaj</v>
      </c>
      <c r="I128" s="26" t="s">
        <v>34</v>
      </c>
      <c r="J128" s="29" t="str">
        <f>E26</f>
        <v>MESSOR s.r.o.</v>
      </c>
      <c r="L128" s="31"/>
    </row>
    <row r="129" spans="2:65" s="1" customFormat="1" ht="10.35" customHeight="1">
      <c r="B129" s="31"/>
      <c r="L129" s="31"/>
    </row>
    <row r="130" spans="2:65" s="10" customFormat="1" ht="29.25" customHeight="1">
      <c r="B130" s="115"/>
      <c r="C130" s="116" t="s">
        <v>134</v>
      </c>
      <c r="D130" s="117" t="s">
        <v>64</v>
      </c>
      <c r="E130" s="117" t="s">
        <v>60</v>
      </c>
      <c r="F130" s="117" t="s">
        <v>61</v>
      </c>
      <c r="G130" s="117" t="s">
        <v>135</v>
      </c>
      <c r="H130" s="117" t="s">
        <v>136</v>
      </c>
      <c r="I130" s="117" t="s">
        <v>137</v>
      </c>
      <c r="J130" s="117" t="s">
        <v>119</v>
      </c>
      <c r="K130" s="118" t="s">
        <v>138</v>
      </c>
      <c r="L130" s="115"/>
      <c r="M130" s="58" t="s">
        <v>1</v>
      </c>
      <c r="N130" s="59" t="s">
        <v>43</v>
      </c>
      <c r="O130" s="59" t="s">
        <v>139</v>
      </c>
      <c r="P130" s="59" t="s">
        <v>140</v>
      </c>
      <c r="Q130" s="59" t="s">
        <v>141</v>
      </c>
      <c r="R130" s="59" t="s">
        <v>142</v>
      </c>
      <c r="S130" s="59" t="s">
        <v>143</v>
      </c>
      <c r="T130" s="60" t="s">
        <v>144</v>
      </c>
    </row>
    <row r="131" spans="2:65" s="1" customFormat="1" ht="22.9" customHeight="1">
      <c r="B131" s="31"/>
      <c r="C131" s="63" t="s">
        <v>145</v>
      </c>
      <c r="J131" s="119">
        <f>BK131</f>
        <v>0</v>
      </c>
      <c r="L131" s="31"/>
      <c r="M131" s="61"/>
      <c r="N131" s="52"/>
      <c r="O131" s="52"/>
      <c r="P131" s="120">
        <f>P132+P328</f>
        <v>0</v>
      </c>
      <c r="Q131" s="52"/>
      <c r="R131" s="120">
        <f>R132+R328</f>
        <v>100.20767520000001</v>
      </c>
      <c r="S131" s="52"/>
      <c r="T131" s="121">
        <f>T132+T328</f>
        <v>266.9409</v>
      </c>
      <c r="AT131" s="16" t="s">
        <v>78</v>
      </c>
      <c r="AU131" s="16" t="s">
        <v>121</v>
      </c>
      <c r="BK131" s="122">
        <f>BK132+BK328</f>
        <v>0</v>
      </c>
    </row>
    <row r="132" spans="2:65" s="11" customFormat="1" ht="25.9" customHeight="1">
      <c r="B132" s="123"/>
      <c r="D132" s="124" t="s">
        <v>78</v>
      </c>
      <c r="E132" s="125" t="s">
        <v>146</v>
      </c>
      <c r="F132" s="125" t="s">
        <v>147</v>
      </c>
      <c r="I132" s="126"/>
      <c r="J132" s="127">
        <f>BK132</f>
        <v>0</v>
      </c>
      <c r="L132" s="123"/>
      <c r="M132" s="128"/>
      <c r="P132" s="129">
        <f>P133+P170+P208+P218+P310+P325</f>
        <v>0</v>
      </c>
      <c r="R132" s="129">
        <f>R133+R170+R208+R218+R310+R325</f>
        <v>100.20767520000001</v>
      </c>
      <c r="T132" s="130">
        <f>T133+T170+T208+T218+T310+T325</f>
        <v>266.9409</v>
      </c>
      <c r="AR132" s="124" t="s">
        <v>86</v>
      </c>
      <c r="AT132" s="131" t="s">
        <v>78</v>
      </c>
      <c r="AU132" s="131" t="s">
        <v>79</v>
      </c>
      <c r="AY132" s="124" t="s">
        <v>148</v>
      </c>
      <c r="BK132" s="132">
        <f>BK133+BK170+BK208+BK218+BK310+BK325</f>
        <v>0</v>
      </c>
    </row>
    <row r="133" spans="2:65" s="11" customFormat="1" ht="22.9" customHeight="1">
      <c r="B133" s="123"/>
      <c r="D133" s="124" t="s">
        <v>78</v>
      </c>
      <c r="E133" s="133" t="s">
        <v>86</v>
      </c>
      <c r="F133" s="133" t="s">
        <v>149</v>
      </c>
      <c r="I133" s="126"/>
      <c r="J133" s="134">
        <f>BK133</f>
        <v>0</v>
      </c>
      <c r="L133" s="123"/>
      <c r="M133" s="128"/>
      <c r="P133" s="129">
        <f>SUM(P134:P169)</f>
        <v>0</v>
      </c>
      <c r="R133" s="129">
        <f>SUM(R134:R169)</f>
        <v>2.1648000000000001E-2</v>
      </c>
      <c r="T133" s="130">
        <f>SUM(T134:T169)</f>
        <v>261.53489999999999</v>
      </c>
      <c r="AR133" s="124" t="s">
        <v>86</v>
      </c>
      <c r="AT133" s="131" t="s">
        <v>78</v>
      </c>
      <c r="AU133" s="131" t="s">
        <v>86</v>
      </c>
      <c r="AY133" s="124" t="s">
        <v>148</v>
      </c>
      <c r="BK133" s="132">
        <f>SUM(BK134:BK169)</f>
        <v>0</v>
      </c>
    </row>
    <row r="134" spans="2:65" s="1" customFormat="1" ht="24.2" customHeight="1">
      <c r="B134" s="31"/>
      <c r="C134" s="135" t="s">
        <v>86</v>
      </c>
      <c r="D134" s="135" t="s">
        <v>150</v>
      </c>
      <c r="E134" s="136" t="s">
        <v>151</v>
      </c>
      <c r="F134" s="137" t="s">
        <v>152</v>
      </c>
      <c r="G134" s="138" t="s">
        <v>153</v>
      </c>
      <c r="H134" s="139">
        <v>1353</v>
      </c>
      <c r="I134" s="140"/>
      <c r="J134" s="141">
        <f>ROUND(I134*H134,2)</f>
        <v>0</v>
      </c>
      <c r="K134" s="137" t="s">
        <v>154</v>
      </c>
      <c r="L134" s="31"/>
      <c r="M134" s="142" t="s">
        <v>1</v>
      </c>
      <c r="N134" s="143" t="s">
        <v>44</v>
      </c>
      <c r="P134" s="144">
        <f>O134*H134</f>
        <v>0</v>
      </c>
      <c r="Q134" s="144">
        <v>1.0000000000000001E-5</v>
      </c>
      <c r="R134" s="144">
        <f>Q134*H134</f>
        <v>1.353E-2</v>
      </c>
      <c r="S134" s="144">
        <v>0.115</v>
      </c>
      <c r="T134" s="145">
        <f>S134*H134</f>
        <v>155.595</v>
      </c>
      <c r="AR134" s="146" t="s">
        <v>155</v>
      </c>
      <c r="AT134" s="146" t="s">
        <v>150</v>
      </c>
      <c r="AU134" s="146" t="s">
        <v>88</v>
      </c>
      <c r="AY134" s="16" t="s">
        <v>148</v>
      </c>
      <c r="BE134" s="147">
        <f>IF(N134="základní",J134,0)</f>
        <v>0</v>
      </c>
      <c r="BF134" s="147">
        <f>IF(N134="snížená",J134,0)</f>
        <v>0</v>
      </c>
      <c r="BG134" s="147">
        <f>IF(N134="zákl. přenesená",J134,0)</f>
        <v>0</v>
      </c>
      <c r="BH134" s="147">
        <f>IF(N134="sníž. přenesená",J134,0)</f>
        <v>0</v>
      </c>
      <c r="BI134" s="147">
        <f>IF(N134="nulová",J134,0)</f>
        <v>0</v>
      </c>
      <c r="BJ134" s="16" t="s">
        <v>86</v>
      </c>
      <c r="BK134" s="147">
        <f>ROUND(I134*H134,2)</f>
        <v>0</v>
      </c>
      <c r="BL134" s="16" t="s">
        <v>155</v>
      </c>
      <c r="BM134" s="146" t="s">
        <v>485</v>
      </c>
    </row>
    <row r="135" spans="2:65" s="1" customFormat="1" ht="29.25">
      <c r="B135" s="31"/>
      <c r="D135" s="148" t="s">
        <v>157</v>
      </c>
      <c r="F135" s="149" t="s">
        <v>158</v>
      </c>
      <c r="I135" s="150"/>
      <c r="L135" s="31"/>
      <c r="M135" s="151"/>
      <c r="T135" s="55"/>
      <c r="AT135" s="16" t="s">
        <v>157</v>
      </c>
      <c r="AU135" s="16" t="s">
        <v>88</v>
      </c>
    </row>
    <row r="136" spans="2:65" s="12" customFormat="1" ht="11.25">
      <c r="B136" s="152"/>
      <c r="D136" s="148" t="s">
        <v>159</v>
      </c>
      <c r="E136" s="153" t="s">
        <v>1</v>
      </c>
      <c r="F136" s="154" t="s">
        <v>160</v>
      </c>
      <c r="H136" s="153" t="s">
        <v>1</v>
      </c>
      <c r="I136" s="155"/>
      <c r="L136" s="152"/>
      <c r="M136" s="156"/>
      <c r="T136" s="157"/>
      <c r="AT136" s="153" t="s">
        <v>159</v>
      </c>
      <c r="AU136" s="153" t="s">
        <v>88</v>
      </c>
      <c r="AV136" s="12" t="s">
        <v>86</v>
      </c>
      <c r="AW136" s="12" t="s">
        <v>33</v>
      </c>
      <c r="AX136" s="12" t="s">
        <v>79</v>
      </c>
      <c r="AY136" s="153" t="s">
        <v>148</v>
      </c>
    </row>
    <row r="137" spans="2:65" s="13" customFormat="1" ht="11.25">
      <c r="B137" s="158"/>
      <c r="D137" s="148" t="s">
        <v>159</v>
      </c>
      <c r="E137" s="159" t="s">
        <v>1</v>
      </c>
      <c r="F137" s="160" t="s">
        <v>486</v>
      </c>
      <c r="H137" s="161">
        <v>1353</v>
      </c>
      <c r="I137" s="162"/>
      <c r="L137" s="158"/>
      <c r="M137" s="163"/>
      <c r="T137" s="164"/>
      <c r="AT137" s="159" t="s">
        <v>159</v>
      </c>
      <c r="AU137" s="159" t="s">
        <v>88</v>
      </c>
      <c r="AV137" s="13" t="s">
        <v>88</v>
      </c>
      <c r="AW137" s="13" t="s">
        <v>33</v>
      </c>
      <c r="AX137" s="13" t="s">
        <v>79</v>
      </c>
      <c r="AY137" s="159" t="s">
        <v>148</v>
      </c>
    </row>
    <row r="138" spans="2:65" s="14" customFormat="1" ht="11.25">
      <c r="B138" s="165"/>
      <c r="D138" s="148" t="s">
        <v>159</v>
      </c>
      <c r="E138" s="166" t="s">
        <v>1</v>
      </c>
      <c r="F138" s="167" t="s">
        <v>162</v>
      </c>
      <c r="H138" s="168">
        <v>1353</v>
      </c>
      <c r="I138" s="169"/>
      <c r="L138" s="165"/>
      <c r="M138" s="170"/>
      <c r="T138" s="171"/>
      <c r="AT138" s="166" t="s">
        <v>159</v>
      </c>
      <c r="AU138" s="166" t="s">
        <v>88</v>
      </c>
      <c r="AV138" s="14" t="s">
        <v>155</v>
      </c>
      <c r="AW138" s="14" t="s">
        <v>33</v>
      </c>
      <c r="AX138" s="14" t="s">
        <v>86</v>
      </c>
      <c r="AY138" s="166" t="s">
        <v>148</v>
      </c>
    </row>
    <row r="139" spans="2:65" s="1" customFormat="1" ht="24.2" customHeight="1">
      <c r="B139" s="31"/>
      <c r="C139" s="135" t="s">
        <v>88</v>
      </c>
      <c r="D139" s="135" t="s">
        <v>150</v>
      </c>
      <c r="E139" s="136" t="s">
        <v>487</v>
      </c>
      <c r="F139" s="137" t="s">
        <v>488</v>
      </c>
      <c r="G139" s="138" t="s">
        <v>153</v>
      </c>
      <c r="H139" s="139">
        <v>405.9</v>
      </c>
      <c r="I139" s="140"/>
      <c r="J139" s="141">
        <f>ROUND(I139*H139,2)</f>
        <v>0</v>
      </c>
      <c r="K139" s="137" t="s">
        <v>154</v>
      </c>
      <c r="L139" s="31"/>
      <c r="M139" s="142" t="s">
        <v>1</v>
      </c>
      <c r="N139" s="143" t="s">
        <v>44</v>
      </c>
      <c r="P139" s="144">
        <f>O139*H139</f>
        <v>0</v>
      </c>
      <c r="Q139" s="144">
        <v>2.0000000000000002E-5</v>
      </c>
      <c r="R139" s="144">
        <f>Q139*H139</f>
        <v>8.1180000000000002E-3</v>
      </c>
      <c r="S139" s="144">
        <v>0.161</v>
      </c>
      <c r="T139" s="145">
        <f>S139*H139</f>
        <v>65.349899999999991</v>
      </c>
      <c r="AR139" s="146" t="s">
        <v>155</v>
      </c>
      <c r="AT139" s="146" t="s">
        <v>150</v>
      </c>
      <c r="AU139" s="146" t="s">
        <v>88</v>
      </c>
      <c r="AY139" s="16" t="s">
        <v>148</v>
      </c>
      <c r="BE139" s="147">
        <f>IF(N139="základní",J139,0)</f>
        <v>0</v>
      </c>
      <c r="BF139" s="147">
        <f>IF(N139="snížená",J139,0)</f>
        <v>0</v>
      </c>
      <c r="BG139" s="147">
        <f>IF(N139="zákl. přenesená",J139,0)</f>
        <v>0</v>
      </c>
      <c r="BH139" s="147">
        <f>IF(N139="sníž. přenesená",J139,0)</f>
        <v>0</v>
      </c>
      <c r="BI139" s="147">
        <f>IF(N139="nulová",J139,0)</f>
        <v>0</v>
      </c>
      <c r="BJ139" s="16" t="s">
        <v>86</v>
      </c>
      <c r="BK139" s="147">
        <f>ROUND(I139*H139,2)</f>
        <v>0</v>
      </c>
      <c r="BL139" s="16" t="s">
        <v>155</v>
      </c>
      <c r="BM139" s="146" t="s">
        <v>489</v>
      </c>
    </row>
    <row r="140" spans="2:65" s="1" customFormat="1" ht="29.25">
      <c r="B140" s="31"/>
      <c r="D140" s="148" t="s">
        <v>157</v>
      </c>
      <c r="F140" s="149" t="s">
        <v>490</v>
      </c>
      <c r="I140" s="150"/>
      <c r="L140" s="31"/>
      <c r="M140" s="151"/>
      <c r="T140" s="55"/>
      <c r="AT140" s="16" t="s">
        <v>157</v>
      </c>
      <c r="AU140" s="16" t="s">
        <v>88</v>
      </c>
    </row>
    <row r="141" spans="2:65" s="12" customFormat="1" ht="11.25">
      <c r="B141" s="152"/>
      <c r="D141" s="148" t="s">
        <v>159</v>
      </c>
      <c r="E141" s="153" t="s">
        <v>1</v>
      </c>
      <c r="F141" s="154" t="s">
        <v>160</v>
      </c>
      <c r="H141" s="153" t="s">
        <v>1</v>
      </c>
      <c r="I141" s="155"/>
      <c r="L141" s="152"/>
      <c r="M141" s="156"/>
      <c r="T141" s="157"/>
      <c r="AT141" s="153" t="s">
        <v>159</v>
      </c>
      <c r="AU141" s="153" t="s">
        <v>88</v>
      </c>
      <c r="AV141" s="12" t="s">
        <v>86</v>
      </c>
      <c r="AW141" s="12" t="s">
        <v>33</v>
      </c>
      <c r="AX141" s="12" t="s">
        <v>79</v>
      </c>
      <c r="AY141" s="153" t="s">
        <v>148</v>
      </c>
    </row>
    <row r="142" spans="2:65" s="12" customFormat="1" ht="11.25">
      <c r="B142" s="152"/>
      <c r="D142" s="148" t="s">
        <v>159</v>
      </c>
      <c r="E142" s="153" t="s">
        <v>1</v>
      </c>
      <c r="F142" s="154" t="s">
        <v>491</v>
      </c>
      <c r="H142" s="153" t="s">
        <v>1</v>
      </c>
      <c r="I142" s="155"/>
      <c r="L142" s="152"/>
      <c r="M142" s="156"/>
      <c r="T142" s="157"/>
      <c r="AT142" s="153" t="s">
        <v>159</v>
      </c>
      <c r="AU142" s="153" t="s">
        <v>88</v>
      </c>
      <c r="AV142" s="12" t="s">
        <v>86</v>
      </c>
      <c r="AW142" s="12" t="s">
        <v>33</v>
      </c>
      <c r="AX142" s="12" t="s">
        <v>79</v>
      </c>
      <c r="AY142" s="153" t="s">
        <v>148</v>
      </c>
    </row>
    <row r="143" spans="2:65" s="13" customFormat="1" ht="11.25">
      <c r="B143" s="158"/>
      <c r="D143" s="148" t="s">
        <v>159</v>
      </c>
      <c r="E143" s="159" t="s">
        <v>1</v>
      </c>
      <c r="F143" s="160" t="s">
        <v>492</v>
      </c>
      <c r="H143" s="161">
        <v>270.60000000000002</v>
      </c>
      <c r="I143" s="162"/>
      <c r="L143" s="158"/>
      <c r="M143" s="163"/>
      <c r="T143" s="164"/>
      <c r="AT143" s="159" t="s">
        <v>159</v>
      </c>
      <c r="AU143" s="159" t="s">
        <v>88</v>
      </c>
      <c r="AV143" s="13" t="s">
        <v>88</v>
      </c>
      <c r="AW143" s="13" t="s">
        <v>33</v>
      </c>
      <c r="AX143" s="13" t="s">
        <v>79</v>
      </c>
      <c r="AY143" s="159" t="s">
        <v>148</v>
      </c>
    </row>
    <row r="144" spans="2:65" s="12" customFormat="1" ht="11.25">
      <c r="B144" s="152"/>
      <c r="D144" s="148" t="s">
        <v>159</v>
      </c>
      <c r="E144" s="153" t="s">
        <v>1</v>
      </c>
      <c r="F144" s="154" t="s">
        <v>493</v>
      </c>
      <c r="H144" s="153" t="s">
        <v>1</v>
      </c>
      <c r="I144" s="155"/>
      <c r="L144" s="152"/>
      <c r="M144" s="156"/>
      <c r="T144" s="157"/>
      <c r="AT144" s="153" t="s">
        <v>159</v>
      </c>
      <c r="AU144" s="153" t="s">
        <v>88</v>
      </c>
      <c r="AV144" s="12" t="s">
        <v>86</v>
      </c>
      <c r="AW144" s="12" t="s">
        <v>33</v>
      </c>
      <c r="AX144" s="12" t="s">
        <v>79</v>
      </c>
      <c r="AY144" s="153" t="s">
        <v>148</v>
      </c>
    </row>
    <row r="145" spans="2:65" s="13" customFormat="1" ht="11.25">
      <c r="B145" s="158"/>
      <c r="D145" s="148" t="s">
        <v>159</v>
      </c>
      <c r="E145" s="159" t="s">
        <v>1</v>
      </c>
      <c r="F145" s="160" t="s">
        <v>494</v>
      </c>
      <c r="H145" s="161">
        <v>135.30000000000001</v>
      </c>
      <c r="I145" s="162"/>
      <c r="L145" s="158"/>
      <c r="M145" s="163"/>
      <c r="T145" s="164"/>
      <c r="AT145" s="159" t="s">
        <v>159</v>
      </c>
      <c r="AU145" s="159" t="s">
        <v>88</v>
      </c>
      <c r="AV145" s="13" t="s">
        <v>88</v>
      </c>
      <c r="AW145" s="13" t="s">
        <v>33</v>
      </c>
      <c r="AX145" s="13" t="s">
        <v>79</v>
      </c>
      <c r="AY145" s="159" t="s">
        <v>148</v>
      </c>
    </row>
    <row r="146" spans="2:65" s="14" customFormat="1" ht="11.25">
      <c r="B146" s="165"/>
      <c r="D146" s="148" t="s">
        <v>159</v>
      </c>
      <c r="E146" s="166" t="s">
        <v>1</v>
      </c>
      <c r="F146" s="167" t="s">
        <v>162</v>
      </c>
      <c r="H146" s="168">
        <v>405.9</v>
      </c>
      <c r="I146" s="169"/>
      <c r="L146" s="165"/>
      <c r="M146" s="170"/>
      <c r="T146" s="171"/>
      <c r="AT146" s="166" t="s">
        <v>159</v>
      </c>
      <c r="AU146" s="166" t="s">
        <v>88</v>
      </c>
      <c r="AV146" s="14" t="s">
        <v>155</v>
      </c>
      <c r="AW146" s="14" t="s">
        <v>33</v>
      </c>
      <c r="AX146" s="14" t="s">
        <v>86</v>
      </c>
      <c r="AY146" s="166" t="s">
        <v>148</v>
      </c>
    </row>
    <row r="147" spans="2:65" s="1" customFormat="1" ht="16.5" customHeight="1">
      <c r="B147" s="31"/>
      <c r="C147" s="135" t="s">
        <v>168</v>
      </c>
      <c r="D147" s="135" t="s">
        <v>150</v>
      </c>
      <c r="E147" s="136" t="s">
        <v>176</v>
      </c>
      <c r="F147" s="137" t="s">
        <v>177</v>
      </c>
      <c r="G147" s="138" t="s">
        <v>171</v>
      </c>
      <c r="H147" s="139">
        <v>198</v>
      </c>
      <c r="I147" s="140"/>
      <c r="J147" s="141">
        <f>ROUND(I147*H147,2)</f>
        <v>0</v>
      </c>
      <c r="K147" s="137" t="s">
        <v>154</v>
      </c>
      <c r="L147" s="31"/>
      <c r="M147" s="142" t="s">
        <v>1</v>
      </c>
      <c r="N147" s="143" t="s">
        <v>44</v>
      </c>
      <c r="P147" s="144">
        <f>O147*H147</f>
        <v>0</v>
      </c>
      <c r="Q147" s="144">
        <v>0</v>
      </c>
      <c r="R147" s="144">
        <f>Q147*H147</f>
        <v>0</v>
      </c>
      <c r="S147" s="144">
        <v>0.20499999999999999</v>
      </c>
      <c r="T147" s="145">
        <f>S147*H147</f>
        <v>40.589999999999996</v>
      </c>
      <c r="AR147" s="146" t="s">
        <v>155</v>
      </c>
      <c r="AT147" s="146" t="s">
        <v>150</v>
      </c>
      <c r="AU147" s="146" t="s">
        <v>88</v>
      </c>
      <c r="AY147" s="16" t="s">
        <v>148</v>
      </c>
      <c r="BE147" s="147">
        <f>IF(N147="základní",J147,0)</f>
        <v>0</v>
      </c>
      <c r="BF147" s="147">
        <f>IF(N147="snížená",J147,0)</f>
        <v>0</v>
      </c>
      <c r="BG147" s="147">
        <f>IF(N147="zákl. přenesená",J147,0)</f>
        <v>0</v>
      </c>
      <c r="BH147" s="147">
        <f>IF(N147="sníž. přenesená",J147,0)</f>
        <v>0</v>
      </c>
      <c r="BI147" s="147">
        <f>IF(N147="nulová",J147,0)</f>
        <v>0</v>
      </c>
      <c r="BJ147" s="16" t="s">
        <v>86</v>
      </c>
      <c r="BK147" s="147">
        <f>ROUND(I147*H147,2)</f>
        <v>0</v>
      </c>
      <c r="BL147" s="16" t="s">
        <v>155</v>
      </c>
      <c r="BM147" s="146" t="s">
        <v>495</v>
      </c>
    </row>
    <row r="148" spans="2:65" s="1" customFormat="1" ht="29.25">
      <c r="B148" s="31"/>
      <c r="D148" s="148" t="s">
        <v>157</v>
      </c>
      <c r="F148" s="149" t="s">
        <v>179</v>
      </c>
      <c r="I148" s="150"/>
      <c r="L148" s="31"/>
      <c r="M148" s="151"/>
      <c r="T148" s="55"/>
      <c r="AT148" s="16" t="s">
        <v>157</v>
      </c>
      <c r="AU148" s="16" t="s">
        <v>88</v>
      </c>
    </row>
    <row r="149" spans="2:65" s="12" customFormat="1" ht="11.25">
      <c r="B149" s="152"/>
      <c r="D149" s="148" t="s">
        <v>159</v>
      </c>
      <c r="E149" s="153" t="s">
        <v>1</v>
      </c>
      <c r="F149" s="154" t="s">
        <v>160</v>
      </c>
      <c r="H149" s="153" t="s">
        <v>1</v>
      </c>
      <c r="I149" s="155"/>
      <c r="L149" s="152"/>
      <c r="M149" s="156"/>
      <c r="T149" s="157"/>
      <c r="AT149" s="153" t="s">
        <v>159</v>
      </c>
      <c r="AU149" s="153" t="s">
        <v>88</v>
      </c>
      <c r="AV149" s="12" t="s">
        <v>86</v>
      </c>
      <c r="AW149" s="12" t="s">
        <v>33</v>
      </c>
      <c r="AX149" s="12" t="s">
        <v>79</v>
      </c>
      <c r="AY149" s="153" t="s">
        <v>148</v>
      </c>
    </row>
    <row r="150" spans="2:65" s="13" customFormat="1" ht="11.25">
      <c r="B150" s="158"/>
      <c r="D150" s="148" t="s">
        <v>159</v>
      </c>
      <c r="E150" s="159" t="s">
        <v>1</v>
      </c>
      <c r="F150" s="160" t="s">
        <v>496</v>
      </c>
      <c r="H150" s="161">
        <v>198</v>
      </c>
      <c r="I150" s="162"/>
      <c r="L150" s="158"/>
      <c r="M150" s="163"/>
      <c r="T150" s="164"/>
      <c r="AT150" s="159" t="s">
        <v>159</v>
      </c>
      <c r="AU150" s="159" t="s">
        <v>88</v>
      </c>
      <c r="AV150" s="13" t="s">
        <v>88</v>
      </c>
      <c r="AW150" s="13" t="s">
        <v>33</v>
      </c>
      <c r="AX150" s="13" t="s">
        <v>79</v>
      </c>
      <c r="AY150" s="159" t="s">
        <v>148</v>
      </c>
    </row>
    <row r="151" spans="2:65" s="14" customFormat="1" ht="11.25">
      <c r="B151" s="165"/>
      <c r="D151" s="148" t="s">
        <v>159</v>
      </c>
      <c r="E151" s="166" t="s">
        <v>1</v>
      </c>
      <c r="F151" s="167" t="s">
        <v>162</v>
      </c>
      <c r="H151" s="168">
        <v>198</v>
      </c>
      <c r="I151" s="169"/>
      <c r="L151" s="165"/>
      <c r="M151" s="170"/>
      <c r="T151" s="171"/>
      <c r="AT151" s="166" t="s">
        <v>159</v>
      </c>
      <c r="AU151" s="166" t="s">
        <v>88</v>
      </c>
      <c r="AV151" s="14" t="s">
        <v>155</v>
      </c>
      <c r="AW151" s="14" t="s">
        <v>33</v>
      </c>
      <c r="AX151" s="14" t="s">
        <v>86</v>
      </c>
      <c r="AY151" s="166" t="s">
        <v>148</v>
      </c>
    </row>
    <row r="152" spans="2:65" s="1" customFormat="1" ht="33" customHeight="1">
      <c r="B152" s="31"/>
      <c r="C152" s="135" t="s">
        <v>155</v>
      </c>
      <c r="D152" s="135" t="s">
        <v>150</v>
      </c>
      <c r="E152" s="136" t="s">
        <v>497</v>
      </c>
      <c r="F152" s="137" t="s">
        <v>498</v>
      </c>
      <c r="G152" s="138" t="s">
        <v>499</v>
      </c>
      <c r="H152" s="139">
        <v>27.06</v>
      </c>
      <c r="I152" s="140"/>
      <c r="J152" s="141">
        <f>ROUND(I152*H152,2)</f>
        <v>0</v>
      </c>
      <c r="K152" s="137" t="s">
        <v>154</v>
      </c>
      <c r="L152" s="31"/>
      <c r="M152" s="142" t="s">
        <v>1</v>
      </c>
      <c r="N152" s="143" t="s">
        <v>44</v>
      </c>
      <c r="P152" s="144">
        <f>O152*H152</f>
        <v>0</v>
      </c>
      <c r="Q152" s="144">
        <v>0</v>
      </c>
      <c r="R152" s="144">
        <f>Q152*H152</f>
        <v>0</v>
      </c>
      <c r="S152" s="144">
        <v>0</v>
      </c>
      <c r="T152" s="145">
        <f>S152*H152</f>
        <v>0</v>
      </c>
      <c r="AR152" s="146" t="s">
        <v>155</v>
      </c>
      <c r="AT152" s="146" t="s">
        <v>150</v>
      </c>
      <c r="AU152" s="146" t="s">
        <v>88</v>
      </c>
      <c r="AY152" s="16" t="s">
        <v>148</v>
      </c>
      <c r="BE152" s="147">
        <f>IF(N152="základní",J152,0)</f>
        <v>0</v>
      </c>
      <c r="BF152" s="147">
        <f>IF(N152="snížená",J152,0)</f>
        <v>0</v>
      </c>
      <c r="BG152" s="147">
        <f>IF(N152="zákl. přenesená",J152,0)</f>
        <v>0</v>
      </c>
      <c r="BH152" s="147">
        <f>IF(N152="sníž. přenesená",J152,0)</f>
        <v>0</v>
      </c>
      <c r="BI152" s="147">
        <f>IF(N152="nulová",J152,0)</f>
        <v>0</v>
      </c>
      <c r="BJ152" s="16" t="s">
        <v>86</v>
      </c>
      <c r="BK152" s="147">
        <f>ROUND(I152*H152,2)</f>
        <v>0</v>
      </c>
      <c r="BL152" s="16" t="s">
        <v>155</v>
      </c>
      <c r="BM152" s="146" t="s">
        <v>500</v>
      </c>
    </row>
    <row r="153" spans="2:65" s="1" customFormat="1" ht="19.5">
      <c r="B153" s="31"/>
      <c r="D153" s="148" t="s">
        <v>157</v>
      </c>
      <c r="F153" s="149" t="s">
        <v>501</v>
      </c>
      <c r="I153" s="150"/>
      <c r="L153" s="31"/>
      <c r="M153" s="151"/>
      <c r="T153" s="55"/>
      <c r="AT153" s="16" t="s">
        <v>157</v>
      </c>
      <c r="AU153" s="16" t="s">
        <v>88</v>
      </c>
    </row>
    <row r="154" spans="2:65" s="12" customFormat="1" ht="11.25">
      <c r="B154" s="152"/>
      <c r="D154" s="148" t="s">
        <v>159</v>
      </c>
      <c r="E154" s="153" t="s">
        <v>1</v>
      </c>
      <c r="F154" s="154" t="s">
        <v>160</v>
      </c>
      <c r="H154" s="153" t="s">
        <v>1</v>
      </c>
      <c r="I154" s="155"/>
      <c r="L154" s="152"/>
      <c r="M154" s="156"/>
      <c r="T154" s="157"/>
      <c r="AT154" s="153" t="s">
        <v>159</v>
      </c>
      <c r="AU154" s="153" t="s">
        <v>88</v>
      </c>
      <c r="AV154" s="12" t="s">
        <v>86</v>
      </c>
      <c r="AW154" s="12" t="s">
        <v>33</v>
      </c>
      <c r="AX154" s="12" t="s">
        <v>79</v>
      </c>
      <c r="AY154" s="153" t="s">
        <v>148</v>
      </c>
    </row>
    <row r="155" spans="2:65" s="12" customFormat="1" ht="22.5">
      <c r="B155" s="152"/>
      <c r="D155" s="148" t="s">
        <v>159</v>
      </c>
      <c r="E155" s="153" t="s">
        <v>1</v>
      </c>
      <c r="F155" s="154" t="s">
        <v>502</v>
      </c>
      <c r="H155" s="153" t="s">
        <v>1</v>
      </c>
      <c r="I155" s="155"/>
      <c r="L155" s="152"/>
      <c r="M155" s="156"/>
      <c r="T155" s="157"/>
      <c r="AT155" s="153" t="s">
        <v>159</v>
      </c>
      <c r="AU155" s="153" t="s">
        <v>88</v>
      </c>
      <c r="AV155" s="12" t="s">
        <v>86</v>
      </c>
      <c r="AW155" s="12" t="s">
        <v>33</v>
      </c>
      <c r="AX155" s="12" t="s">
        <v>79</v>
      </c>
      <c r="AY155" s="153" t="s">
        <v>148</v>
      </c>
    </row>
    <row r="156" spans="2:65" s="13" customFormat="1" ht="11.25">
      <c r="B156" s="158"/>
      <c r="D156" s="148" t="s">
        <v>159</v>
      </c>
      <c r="E156" s="159" t="s">
        <v>1</v>
      </c>
      <c r="F156" s="160" t="s">
        <v>503</v>
      </c>
      <c r="H156" s="161">
        <v>27.06</v>
      </c>
      <c r="I156" s="162"/>
      <c r="L156" s="158"/>
      <c r="M156" s="163"/>
      <c r="T156" s="164"/>
      <c r="AT156" s="159" t="s">
        <v>159</v>
      </c>
      <c r="AU156" s="159" t="s">
        <v>88</v>
      </c>
      <c r="AV156" s="13" t="s">
        <v>88</v>
      </c>
      <c r="AW156" s="13" t="s">
        <v>33</v>
      </c>
      <c r="AX156" s="13" t="s">
        <v>79</v>
      </c>
      <c r="AY156" s="159" t="s">
        <v>148</v>
      </c>
    </row>
    <row r="157" spans="2:65" s="14" customFormat="1" ht="11.25">
      <c r="B157" s="165"/>
      <c r="D157" s="148" t="s">
        <v>159</v>
      </c>
      <c r="E157" s="166" t="s">
        <v>1</v>
      </c>
      <c r="F157" s="167" t="s">
        <v>162</v>
      </c>
      <c r="H157" s="168">
        <v>27.06</v>
      </c>
      <c r="I157" s="169"/>
      <c r="L157" s="165"/>
      <c r="M157" s="170"/>
      <c r="T157" s="171"/>
      <c r="AT157" s="166" t="s">
        <v>159</v>
      </c>
      <c r="AU157" s="166" t="s">
        <v>88</v>
      </c>
      <c r="AV157" s="14" t="s">
        <v>155</v>
      </c>
      <c r="AW157" s="14" t="s">
        <v>33</v>
      </c>
      <c r="AX157" s="14" t="s">
        <v>86</v>
      </c>
      <c r="AY157" s="166" t="s">
        <v>148</v>
      </c>
    </row>
    <row r="158" spans="2:65" s="1" customFormat="1" ht="37.9" customHeight="1">
      <c r="B158" s="31"/>
      <c r="C158" s="135" t="s">
        <v>181</v>
      </c>
      <c r="D158" s="135" t="s">
        <v>150</v>
      </c>
      <c r="E158" s="136" t="s">
        <v>504</v>
      </c>
      <c r="F158" s="137" t="s">
        <v>505</v>
      </c>
      <c r="G158" s="138" t="s">
        <v>499</v>
      </c>
      <c r="H158" s="139">
        <v>27.06</v>
      </c>
      <c r="I158" s="140"/>
      <c r="J158" s="141">
        <f>ROUND(I158*H158,2)</f>
        <v>0</v>
      </c>
      <c r="K158" s="137" t="s">
        <v>154</v>
      </c>
      <c r="L158" s="31"/>
      <c r="M158" s="142" t="s">
        <v>1</v>
      </c>
      <c r="N158" s="143" t="s">
        <v>44</v>
      </c>
      <c r="P158" s="144">
        <f>O158*H158</f>
        <v>0</v>
      </c>
      <c r="Q158" s="144">
        <v>0</v>
      </c>
      <c r="R158" s="144">
        <f>Q158*H158</f>
        <v>0</v>
      </c>
      <c r="S158" s="144">
        <v>0</v>
      </c>
      <c r="T158" s="145">
        <f>S158*H158</f>
        <v>0</v>
      </c>
      <c r="AR158" s="146" t="s">
        <v>155</v>
      </c>
      <c r="AT158" s="146" t="s">
        <v>150</v>
      </c>
      <c r="AU158" s="146" t="s">
        <v>88</v>
      </c>
      <c r="AY158" s="16" t="s">
        <v>148</v>
      </c>
      <c r="BE158" s="147">
        <f>IF(N158="základní",J158,0)</f>
        <v>0</v>
      </c>
      <c r="BF158" s="147">
        <f>IF(N158="snížená",J158,0)</f>
        <v>0</v>
      </c>
      <c r="BG158" s="147">
        <f>IF(N158="zákl. přenesená",J158,0)</f>
        <v>0</v>
      </c>
      <c r="BH158" s="147">
        <f>IF(N158="sníž. přenesená",J158,0)</f>
        <v>0</v>
      </c>
      <c r="BI158" s="147">
        <f>IF(N158="nulová",J158,0)</f>
        <v>0</v>
      </c>
      <c r="BJ158" s="16" t="s">
        <v>86</v>
      </c>
      <c r="BK158" s="147">
        <f>ROUND(I158*H158,2)</f>
        <v>0</v>
      </c>
      <c r="BL158" s="16" t="s">
        <v>155</v>
      </c>
      <c r="BM158" s="146" t="s">
        <v>506</v>
      </c>
    </row>
    <row r="159" spans="2:65" s="1" customFormat="1" ht="39">
      <c r="B159" s="31"/>
      <c r="D159" s="148" t="s">
        <v>157</v>
      </c>
      <c r="F159" s="149" t="s">
        <v>507</v>
      </c>
      <c r="I159" s="150"/>
      <c r="L159" s="31"/>
      <c r="M159" s="151"/>
      <c r="T159" s="55"/>
      <c r="AT159" s="16" t="s">
        <v>157</v>
      </c>
      <c r="AU159" s="16" t="s">
        <v>88</v>
      </c>
    </row>
    <row r="160" spans="2:65" s="12" customFormat="1" ht="11.25">
      <c r="B160" s="152"/>
      <c r="D160" s="148" t="s">
        <v>159</v>
      </c>
      <c r="E160" s="153" t="s">
        <v>1</v>
      </c>
      <c r="F160" s="154" t="s">
        <v>160</v>
      </c>
      <c r="H160" s="153" t="s">
        <v>1</v>
      </c>
      <c r="I160" s="155"/>
      <c r="L160" s="152"/>
      <c r="M160" s="156"/>
      <c r="T160" s="157"/>
      <c r="AT160" s="153" t="s">
        <v>159</v>
      </c>
      <c r="AU160" s="153" t="s">
        <v>88</v>
      </c>
      <c r="AV160" s="12" t="s">
        <v>86</v>
      </c>
      <c r="AW160" s="12" t="s">
        <v>33</v>
      </c>
      <c r="AX160" s="12" t="s">
        <v>79</v>
      </c>
      <c r="AY160" s="153" t="s">
        <v>148</v>
      </c>
    </row>
    <row r="161" spans="2:65" s="12" customFormat="1" ht="22.5">
      <c r="B161" s="152"/>
      <c r="D161" s="148" t="s">
        <v>159</v>
      </c>
      <c r="E161" s="153" t="s">
        <v>1</v>
      </c>
      <c r="F161" s="154" t="s">
        <v>502</v>
      </c>
      <c r="H161" s="153" t="s">
        <v>1</v>
      </c>
      <c r="I161" s="155"/>
      <c r="L161" s="152"/>
      <c r="M161" s="156"/>
      <c r="T161" s="157"/>
      <c r="AT161" s="153" t="s">
        <v>159</v>
      </c>
      <c r="AU161" s="153" t="s">
        <v>88</v>
      </c>
      <c r="AV161" s="12" t="s">
        <v>86</v>
      </c>
      <c r="AW161" s="12" t="s">
        <v>33</v>
      </c>
      <c r="AX161" s="12" t="s">
        <v>79</v>
      </c>
      <c r="AY161" s="153" t="s">
        <v>148</v>
      </c>
    </row>
    <row r="162" spans="2:65" s="13" customFormat="1" ht="11.25">
      <c r="B162" s="158"/>
      <c r="D162" s="148" t="s">
        <v>159</v>
      </c>
      <c r="E162" s="159" t="s">
        <v>1</v>
      </c>
      <c r="F162" s="160" t="s">
        <v>503</v>
      </c>
      <c r="H162" s="161">
        <v>27.06</v>
      </c>
      <c r="I162" s="162"/>
      <c r="L162" s="158"/>
      <c r="M162" s="163"/>
      <c r="T162" s="164"/>
      <c r="AT162" s="159" t="s">
        <v>159</v>
      </c>
      <c r="AU162" s="159" t="s">
        <v>88</v>
      </c>
      <c r="AV162" s="13" t="s">
        <v>88</v>
      </c>
      <c r="AW162" s="13" t="s">
        <v>33</v>
      </c>
      <c r="AX162" s="13" t="s">
        <v>79</v>
      </c>
      <c r="AY162" s="159" t="s">
        <v>148</v>
      </c>
    </row>
    <row r="163" spans="2:65" s="14" customFormat="1" ht="11.25">
      <c r="B163" s="165"/>
      <c r="D163" s="148" t="s">
        <v>159</v>
      </c>
      <c r="E163" s="166" t="s">
        <v>1</v>
      </c>
      <c r="F163" s="167" t="s">
        <v>162</v>
      </c>
      <c r="H163" s="168">
        <v>27.06</v>
      </c>
      <c r="I163" s="169"/>
      <c r="L163" s="165"/>
      <c r="M163" s="170"/>
      <c r="T163" s="171"/>
      <c r="AT163" s="166" t="s">
        <v>159</v>
      </c>
      <c r="AU163" s="166" t="s">
        <v>88</v>
      </c>
      <c r="AV163" s="14" t="s">
        <v>155</v>
      </c>
      <c r="AW163" s="14" t="s">
        <v>33</v>
      </c>
      <c r="AX163" s="14" t="s">
        <v>86</v>
      </c>
      <c r="AY163" s="166" t="s">
        <v>148</v>
      </c>
    </row>
    <row r="164" spans="2:65" s="1" customFormat="1" ht="33" customHeight="1">
      <c r="B164" s="31"/>
      <c r="C164" s="135" t="s">
        <v>190</v>
      </c>
      <c r="D164" s="135" t="s">
        <v>150</v>
      </c>
      <c r="E164" s="136" t="s">
        <v>508</v>
      </c>
      <c r="F164" s="137" t="s">
        <v>509</v>
      </c>
      <c r="G164" s="138" t="s">
        <v>336</v>
      </c>
      <c r="H164" s="139">
        <v>48.707999999999998</v>
      </c>
      <c r="I164" s="140"/>
      <c r="J164" s="141">
        <f>ROUND(I164*H164,2)</f>
        <v>0</v>
      </c>
      <c r="K164" s="137" t="s">
        <v>154</v>
      </c>
      <c r="L164" s="31"/>
      <c r="M164" s="142" t="s">
        <v>1</v>
      </c>
      <c r="N164" s="143" t="s">
        <v>44</v>
      </c>
      <c r="P164" s="144">
        <f>O164*H164</f>
        <v>0</v>
      </c>
      <c r="Q164" s="144">
        <v>0</v>
      </c>
      <c r="R164" s="144">
        <f>Q164*H164</f>
        <v>0</v>
      </c>
      <c r="S164" s="144">
        <v>0</v>
      </c>
      <c r="T164" s="145">
        <f>S164*H164</f>
        <v>0</v>
      </c>
      <c r="AR164" s="146" t="s">
        <v>155</v>
      </c>
      <c r="AT164" s="146" t="s">
        <v>150</v>
      </c>
      <c r="AU164" s="146" t="s">
        <v>88</v>
      </c>
      <c r="AY164" s="16" t="s">
        <v>148</v>
      </c>
      <c r="BE164" s="147">
        <f>IF(N164="základní",J164,0)</f>
        <v>0</v>
      </c>
      <c r="BF164" s="147">
        <f>IF(N164="snížená",J164,0)</f>
        <v>0</v>
      </c>
      <c r="BG164" s="147">
        <f>IF(N164="zákl. přenesená",J164,0)</f>
        <v>0</v>
      </c>
      <c r="BH164" s="147">
        <f>IF(N164="sníž. přenesená",J164,0)</f>
        <v>0</v>
      </c>
      <c r="BI164" s="147">
        <f>IF(N164="nulová",J164,0)</f>
        <v>0</v>
      </c>
      <c r="BJ164" s="16" t="s">
        <v>86</v>
      </c>
      <c r="BK164" s="147">
        <f>ROUND(I164*H164,2)</f>
        <v>0</v>
      </c>
      <c r="BL164" s="16" t="s">
        <v>155</v>
      </c>
      <c r="BM164" s="146" t="s">
        <v>510</v>
      </c>
    </row>
    <row r="165" spans="2:65" s="1" customFormat="1" ht="29.25">
      <c r="B165" s="31"/>
      <c r="D165" s="148" t="s">
        <v>157</v>
      </c>
      <c r="F165" s="149" t="s">
        <v>353</v>
      </c>
      <c r="I165" s="150"/>
      <c r="L165" s="31"/>
      <c r="M165" s="151"/>
      <c r="T165" s="55"/>
      <c r="AT165" s="16" t="s">
        <v>157</v>
      </c>
      <c r="AU165" s="16" t="s">
        <v>88</v>
      </c>
    </row>
    <row r="166" spans="2:65" s="12" customFormat="1" ht="11.25">
      <c r="B166" s="152"/>
      <c r="D166" s="148" t="s">
        <v>159</v>
      </c>
      <c r="E166" s="153" t="s">
        <v>1</v>
      </c>
      <c r="F166" s="154" t="s">
        <v>160</v>
      </c>
      <c r="H166" s="153" t="s">
        <v>1</v>
      </c>
      <c r="I166" s="155"/>
      <c r="L166" s="152"/>
      <c r="M166" s="156"/>
      <c r="T166" s="157"/>
      <c r="AT166" s="153" t="s">
        <v>159</v>
      </c>
      <c r="AU166" s="153" t="s">
        <v>88</v>
      </c>
      <c r="AV166" s="12" t="s">
        <v>86</v>
      </c>
      <c r="AW166" s="12" t="s">
        <v>33</v>
      </c>
      <c r="AX166" s="12" t="s">
        <v>79</v>
      </c>
      <c r="AY166" s="153" t="s">
        <v>148</v>
      </c>
    </row>
    <row r="167" spans="2:65" s="12" customFormat="1" ht="22.5">
      <c r="B167" s="152"/>
      <c r="D167" s="148" t="s">
        <v>159</v>
      </c>
      <c r="E167" s="153" t="s">
        <v>1</v>
      </c>
      <c r="F167" s="154" t="s">
        <v>502</v>
      </c>
      <c r="H167" s="153" t="s">
        <v>1</v>
      </c>
      <c r="I167" s="155"/>
      <c r="L167" s="152"/>
      <c r="M167" s="156"/>
      <c r="T167" s="157"/>
      <c r="AT167" s="153" t="s">
        <v>159</v>
      </c>
      <c r="AU167" s="153" t="s">
        <v>88</v>
      </c>
      <c r="AV167" s="12" t="s">
        <v>86</v>
      </c>
      <c r="AW167" s="12" t="s">
        <v>33</v>
      </c>
      <c r="AX167" s="12" t="s">
        <v>79</v>
      </c>
      <c r="AY167" s="153" t="s">
        <v>148</v>
      </c>
    </row>
    <row r="168" spans="2:65" s="13" customFormat="1" ht="11.25">
      <c r="B168" s="158"/>
      <c r="D168" s="148" t="s">
        <v>159</v>
      </c>
      <c r="E168" s="159" t="s">
        <v>1</v>
      </c>
      <c r="F168" s="160" t="s">
        <v>511</v>
      </c>
      <c r="H168" s="161">
        <v>48.707999999999998</v>
      </c>
      <c r="I168" s="162"/>
      <c r="L168" s="158"/>
      <c r="M168" s="163"/>
      <c r="T168" s="164"/>
      <c r="AT168" s="159" t="s">
        <v>159</v>
      </c>
      <c r="AU168" s="159" t="s">
        <v>88</v>
      </c>
      <c r="AV168" s="13" t="s">
        <v>88</v>
      </c>
      <c r="AW168" s="13" t="s">
        <v>33</v>
      </c>
      <c r="AX168" s="13" t="s">
        <v>79</v>
      </c>
      <c r="AY168" s="159" t="s">
        <v>148</v>
      </c>
    </row>
    <row r="169" spans="2:65" s="14" customFormat="1" ht="11.25">
      <c r="B169" s="165"/>
      <c r="D169" s="148" t="s">
        <v>159</v>
      </c>
      <c r="E169" s="166" t="s">
        <v>1</v>
      </c>
      <c r="F169" s="167" t="s">
        <v>162</v>
      </c>
      <c r="H169" s="168">
        <v>48.707999999999998</v>
      </c>
      <c r="I169" s="169"/>
      <c r="L169" s="165"/>
      <c r="M169" s="170"/>
      <c r="T169" s="171"/>
      <c r="AT169" s="166" t="s">
        <v>159</v>
      </c>
      <c r="AU169" s="166" t="s">
        <v>88</v>
      </c>
      <c r="AV169" s="14" t="s">
        <v>155</v>
      </c>
      <c r="AW169" s="14" t="s">
        <v>33</v>
      </c>
      <c r="AX169" s="14" t="s">
        <v>86</v>
      </c>
      <c r="AY169" s="166" t="s">
        <v>148</v>
      </c>
    </row>
    <row r="170" spans="2:65" s="11" customFormat="1" ht="22.9" customHeight="1">
      <c r="B170" s="123"/>
      <c r="D170" s="124" t="s">
        <v>78</v>
      </c>
      <c r="E170" s="133" t="s">
        <v>181</v>
      </c>
      <c r="F170" s="133" t="s">
        <v>182</v>
      </c>
      <c r="I170" s="126"/>
      <c r="J170" s="134">
        <f>BK170</f>
        <v>0</v>
      </c>
      <c r="L170" s="123"/>
      <c r="M170" s="128"/>
      <c r="P170" s="129">
        <f>SUM(P171:P207)</f>
        <v>0</v>
      </c>
      <c r="R170" s="129">
        <f>SUM(R171:R207)</f>
        <v>42.267720000000004</v>
      </c>
      <c r="T170" s="130">
        <f>SUM(T171:T207)</f>
        <v>0</v>
      </c>
      <c r="AR170" s="124" t="s">
        <v>86</v>
      </c>
      <c r="AT170" s="131" t="s">
        <v>78</v>
      </c>
      <c r="AU170" s="131" t="s">
        <v>86</v>
      </c>
      <c r="AY170" s="124" t="s">
        <v>148</v>
      </c>
      <c r="BK170" s="132">
        <f>SUM(BK171:BK207)</f>
        <v>0</v>
      </c>
    </row>
    <row r="171" spans="2:65" s="1" customFormat="1" ht="24.2" customHeight="1">
      <c r="B171" s="31"/>
      <c r="C171" s="135" t="s">
        <v>197</v>
      </c>
      <c r="D171" s="135" t="s">
        <v>150</v>
      </c>
      <c r="E171" s="136" t="s">
        <v>512</v>
      </c>
      <c r="F171" s="137" t="s">
        <v>513</v>
      </c>
      <c r="G171" s="138" t="s">
        <v>153</v>
      </c>
      <c r="H171" s="139">
        <v>135.30000000000001</v>
      </c>
      <c r="I171" s="140"/>
      <c r="J171" s="141">
        <f>ROUND(I171*H171,2)</f>
        <v>0</v>
      </c>
      <c r="K171" s="137" t="s">
        <v>154</v>
      </c>
      <c r="L171" s="31"/>
      <c r="M171" s="142" t="s">
        <v>1</v>
      </c>
      <c r="N171" s="143" t="s">
        <v>44</v>
      </c>
      <c r="P171" s="144">
        <f>O171*H171</f>
        <v>0</v>
      </c>
      <c r="Q171" s="144">
        <v>0</v>
      </c>
      <c r="R171" s="144">
        <f>Q171*H171</f>
        <v>0</v>
      </c>
      <c r="S171" s="144">
        <v>0</v>
      </c>
      <c r="T171" s="145">
        <f>S171*H171</f>
        <v>0</v>
      </c>
      <c r="AR171" s="146" t="s">
        <v>155</v>
      </c>
      <c r="AT171" s="146" t="s">
        <v>150</v>
      </c>
      <c r="AU171" s="146" t="s">
        <v>88</v>
      </c>
      <c r="AY171" s="16" t="s">
        <v>148</v>
      </c>
      <c r="BE171" s="147">
        <f>IF(N171="základní",J171,0)</f>
        <v>0</v>
      </c>
      <c r="BF171" s="147">
        <f>IF(N171="snížená",J171,0)</f>
        <v>0</v>
      </c>
      <c r="BG171" s="147">
        <f>IF(N171="zákl. přenesená",J171,0)</f>
        <v>0</v>
      </c>
      <c r="BH171" s="147">
        <f>IF(N171="sníž. přenesená",J171,0)</f>
        <v>0</v>
      </c>
      <c r="BI171" s="147">
        <f>IF(N171="nulová",J171,0)</f>
        <v>0</v>
      </c>
      <c r="BJ171" s="16" t="s">
        <v>86</v>
      </c>
      <c r="BK171" s="147">
        <f>ROUND(I171*H171,2)</f>
        <v>0</v>
      </c>
      <c r="BL171" s="16" t="s">
        <v>155</v>
      </c>
      <c r="BM171" s="146" t="s">
        <v>514</v>
      </c>
    </row>
    <row r="172" spans="2:65" s="1" customFormat="1" ht="19.5">
      <c r="B172" s="31"/>
      <c r="D172" s="148" t="s">
        <v>157</v>
      </c>
      <c r="F172" s="149" t="s">
        <v>515</v>
      </c>
      <c r="I172" s="150"/>
      <c r="L172" s="31"/>
      <c r="M172" s="151"/>
      <c r="T172" s="55"/>
      <c r="AT172" s="16" t="s">
        <v>157</v>
      </c>
      <c r="AU172" s="16" t="s">
        <v>88</v>
      </c>
    </row>
    <row r="173" spans="2:65" s="12" customFormat="1" ht="11.25">
      <c r="B173" s="152"/>
      <c r="D173" s="148" t="s">
        <v>159</v>
      </c>
      <c r="E173" s="153" t="s">
        <v>1</v>
      </c>
      <c r="F173" s="154" t="s">
        <v>195</v>
      </c>
      <c r="H173" s="153" t="s">
        <v>1</v>
      </c>
      <c r="I173" s="155"/>
      <c r="L173" s="152"/>
      <c r="M173" s="156"/>
      <c r="T173" s="157"/>
      <c r="AT173" s="153" t="s">
        <v>159</v>
      </c>
      <c r="AU173" s="153" t="s">
        <v>88</v>
      </c>
      <c r="AV173" s="12" t="s">
        <v>86</v>
      </c>
      <c r="AW173" s="12" t="s">
        <v>33</v>
      </c>
      <c r="AX173" s="12" t="s">
        <v>79</v>
      </c>
      <c r="AY173" s="153" t="s">
        <v>148</v>
      </c>
    </row>
    <row r="174" spans="2:65" s="12" customFormat="1" ht="22.5">
      <c r="B174" s="152"/>
      <c r="D174" s="148" t="s">
        <v>159</v>
      </c>
      <c r="E174" s="153" t="s">
        <v>1</v>
      </c>
      <c r="F174" s="154" t="s">
        <v>502</v>
      </c>
      <c r="H174" s="153" t="s">
        <v>1</v>
      </c>
      <c r="I174" s="155"/>
      <c r="L174" s="152"/>
      <c r="M174" s="156"/>
      <c r="T174" s="157"/>
      <c r="AT174" s="153" t="s">
        <v>159</v>
      </c>
      <c r="AU174" s="153" t="s">
        <v>88</v>
      </c>
      <c r="AV174" s="12" t="s">
        <v>86</v>
      </c>
      <c r="AW174" s="12" t="s">
        <v>33</v>
      </c>
      <c r="AX174" s="12" t="s">
        <v>79</v>
      </c>
      <c r="AY174" s="153" t="s">
        <v>148</v>
      </c>
    </row>
    <row r="175" spans="2:65" s="13" customFormat="1" ht="11.25">
      <c r="B175" s="158"/>
      <c r="D175" s="148" t="s">
        <v>159</v>
      </c>
      <c r="E175" s="159" t="s">
        <v>1</v>
      </c>
      <c r="F175" s="160" t="s">
        <v>516</v>
      </c>
      <c r="H175" s="161">
        <v>135.30000000000001</v>
      </c>
      <c r="I175" s="162"/>
      <c r="L175" s="158"/>
      <c r="M175" s="163"/>
      <c r="T175" s="164"/>
      <c r="AT175" s="159" t="s">
        <v>159</v>
      </c>
      <c r="AU175" s="159" t="s">
        <v>88</v>
      </c>
      <c r="AV175" s="13" t="s">
        <v>88</v>
      </c>
      <c r="AW175" s="13" t="s">
        <v>33</v>
      </c>
      <c r="AX175" s="13" t="s">
        <v>79</v>
      </c>
      <c r="AY175" s="159" t="s">
        <v>148</v>
      </c>
    </row>
    <row r="176" spans="2:65" s="14" customFormat="1" ht="11.25">
      <c r="B176" s="165"/>
      <c r="D176" s="148" t="s">
        <v>159</v>
      </c>
      <c r="E176" s="166" t="s">
        <v>1</v>
      </c>
      <c r="F176" s="167" t="s">
        <v>162</v>
      </c>
      <c r="H176" s="168">
        <v>135.30000000000001</v>
      </c>
      <c r="I176" s="169"/>
      <c r="L176" s="165"/>
      <c r="M176" s="170"/>
      <c r="T176" s="171"/>
      <c r="AT176" s="166" t="s">
        <v>159</v>
      </c>
      <c r="AU176" s="166" t="s">
        <v>88</v>
      </c>
      <c r="AV176" s="14" t="s">
        <v>155</v>
      </c>
      <c r="AW176" s="14" t="s">
        <v>33</v>
      </c>
      <c r="AX176" s="14" t="s">
        <v>86</v>
      </c>
      <c r="AY176" s="166" t="s">
        <v>148</v>
      </c>
    </row>
    <row r="177" spans="2:65" s="1" customFormat="1" ht="24.2" customHeight="1">
      <c r="B177" s="31"/>
      <c r="C177" s="135" t="s">
        <v>202</v>
      </c>
      <c r="D177" s="135" t="s">
        <v>150</v>
      </c>
      <c r="E177" s="136" t="s">
        <v>517</v>
      </c>
      <c r="F177" s="137" t="s">
        <v>518</v>
      </c>
      <c r="G177" s="138" t="s">
        <v>153</v>
      </c>
      <c r="H177" s="139">
        <v>405.9</v>
      </c>
      <c r="I177" s="140"/>
      <c r="J177" s="141">
        <f>ROUND(I177*H177,2)</f>
        <v>0</v>
      </c>
      <c r="K177" s="137" t="s">
        <v>154</v>
      </c>
      <c r="L177" s="31"/>
      <c r="M177" s="142" t="s">
        <v>1</v>
      </c>
      <c r="N177" s="143" t="s">
        <v>44</v>
      </c>
      <c r="P177" s="144">
        <f>O177*H177</f>
        <v>0</v>
      </c>
      <c r="Q177" s="144">
        <v>0</v>
      </c>
      <c r="R177" s="144">
        <f>Q177*H177</f>
        <v>0</v>
      </c>
      <c r="S177" s="144">
        <v>0</v>
      </c>
      <c r="T177" s="145">
        <f>S177*H177</f>
        <v>0</v>
      </c>
      <c r="AR177" s="146" t="s">
        <v>155</v>
      </c>
      <c r="AT177" s="146" t="s">
        <v>150</v>
      </c>
      <c r="AU177" s="146" t="s">
        <v>88</v>
      </c>
      <c r="AY177" s="16" t="s">
        <v>148</v>
      </c>
      <c r="BE177" s="147">
        <f>IF(N177="základní",J177,0)</f>
        <v>0</v>
      </c>
      <c r="BF177" s="147">
        <f>IF(N177="snížená",J177,0)</f>
        <v>0</v>
      </c>
      <c r="BG177" s="147">
        <f>IF(N177="zákl. přenesená",J177,0)</f>
        <v>0</v>
      </c>
      <c r="BH177" s="147">
        <f>IF(N177="sníž. přenesená",J177,0)</f>
        <v>0</v>
      </c>
      <c r="BI177" s="147">
        <f>IF(N177="nulová",J177,0)</f>
        <v>0</v>
      </c>
      <c r="BJ177" s="16" t="s">
        <v>86</v>
      </c>
      <c r="BK177" s="147">
        <f>ROUND(I177*H177,2)</f>
        <v>0</v>
      </c>
      <c r="BL177" s="16" t="s">
        <v>155</v>
      </c>
      <c r="BM177" s="146" t="s">
        <v>519</v>
      </c>
    </row>
    <row r="178" spans="2:65" s="1" customFormat="1" ht="29.25">
      <c r="B178" s="31"/>
      <c r="D178" s="148" t="s">
        <v>157</v>
      </c>
      <c r="F178" s="149" t="s">
        <v>520</v>
      </c>
      <c r="I178" s="150"/>
      <c r="L178" s="31"/>
      <c r="M178" s="151"/>
      <c r="T178" s="55"/>
      <c r="AT178" s="16" t="s">
        <v>157</v>
      </c>
      <c r="AU178" s="16" t="s">
        <v>88</v>
      </c>
    </row>
    <row r="179" spans="2:65" s="12" customFormat="1" ht="11.25">
      <c r="B179" s="152"/>
      <c r="D179" s="148" t="s">
        <v>159</v>
      </c>
      <c r="E179" s="153" t="s">
        <v>1</v>
      </c>
      <c r="F179" s="154" t="s">
        <v>195</v>
      </c>
      <c r="H179" s="153" t="s">
        <v>1</v>
      </c>
      <c r="I179" s="155"/>
      <c r="L179" s="152"/>
      <c r="M179" s="156"/>
      <c r="T179" s="157"/>
      <c r="AT179" s="153" t="s">
        <v>159</v>
      </c>
      <c r="AU179" s="153" t="s">
        <v>88</v>
      </c>
      <c r="AV179" s="12" t="s">
        <v>86</v>
      </c>
      <c r="AW179" s="12" t="s">
        <v>33</v>
      </c>
      <c r="AX179" s="12" t="s">
        <v>79</v>
      </c>
      <c r="AY179" s="153" t="s">
        <v>148</v>
      </c>
    </row>
    <row r="180" spans="2:65" s="12" customFormat="1" ht="11.25">
      <c r="B180" s="152"/>
      <c r="D180" s="148" t="s">
        <v>159</v>
      </c>
      <c r="E180" s="153" t="s">
        <v>1</v>
      </c>
      <c r="F180" s="154" t="s">
        <v>491</v>
      </c>
      <c r="H180" s="153" t="s">
        <v>1</v>
      </c>
      <c r="I180" s="155"/>
      <c r="L180" s="152"/>
      <c r="M180" s="156"/>
      <c r="T180" s="157"/>
      <c r="AT180" s="153" t="s">
        <v>159</v>
      </c>
      <c r="AU180" s="153" t="s">
        <v>88</v>
      </c>
      <c r="AV180" s="12" t="s">
        <v>86</v>
      </c>
      <c r="AW180" s="12" t="s">
        <v>33</v>
      </c>
      <c r="AX180" s="12" t="s">
        <v>79</v>
      </c>
      <c r="AY180" s="153" t="s">
        <v>148</v>
      </c>
    </row>
    <row r="181" spans="2:65" s="13" customFormat="1" ht="11.25">
      <c r="B181" s="158"/>
      <c r="D181" s="148" t="s">
        <v>159</v>
      </c>
      <c r="E181" s="159" t="s">
        <v>1</v>
      </c>
      <c r="F181" s="160" t="s">
        <v>492</v>
      </c>
      <c r="H181" s="161">
        <v>270.60000000000002</v>
      </c>
      <c r="I181" s="162"/>
      <c r="L181" s="158"/>
      <c r="M181" s="163"/>
      <c r="T181" s="164"/>
      <c r="AT181" s="159" t="s">
        <v>159</v>
      </c>
      <c r="AU181" s="159" t="s">
        <v>88</v>
      </c>
      <c r="AV181" s="13" t="s">
        <v>88</v>
      </c>
      <c r="AW181" s="13" t="s">
        <v>33</v>
      </c>
      <c r="AX181" s="13" t="s">
        <v>79</v>
      </c>
      <c r="AY181" s="159" t="s">
        <v>148</v>
      </c>
    </row>
    <row r="182" spans="2:65" s="12" customFormat="1" ht="11.25">
      <c r="B182" s="152"/>
      <c r="D182" s="148" t="s">
        <v>159</v>
      </c>
      <c r="E182" s="153" t="s">
        <v>1</v>
      </c>
      <c r="F182" s="154" t="s">
        <v>493</v>
      </c>
      <c r="H182" s="153" t="s">
        <v>1</v>
      </c>
      <c r="I182" s="155"/>
      <c r="L182" s="152"/>
      <c r="M182" s="156"/>
      <c r="T182" s="157"/>
      <c r="AT182" s="153" t="s">
        <v>159</v>
      </c>
      <c r="AU182" s="153" t="s">
        <v>88</v>
      </c>
      <c r="AV182" s="12" t="s">
        <v>86</v>
      </c>
      <c r="AW182" s="12" t="s">
        <v>33</v>
      </c>
      <c r="AX182" s="12" t="s">
        <v>79</v>
      </c>
      <c r="AY182" s="153" t="s">
        <v>148</v>
      </c>
    </row>
    <row r="183" spans="2:65" s="13" customFormat="1" ht="11.25">
      <c r="B183" s="158"/>
      <c r="D183" s="148" t="s">
        <v>159</v>
      </c>
      <c r="E183" s="159" t="s">
        <v>1</v>
      </c>
      <c r="F183" s="160" t="s">
        <v>494</v>
      </c>
      <c r="H183" s="161">
        <v>135.30000000000001</v>
      </c>
      <c r="I183" s="162"/>
      <c r="L183" s="158"/>
      <c r="M183" s="163"/>
      <c r="T183" s="164"/>
      <c r="AT183" s="159" t="s">
        <v>159</v>
      </c>
      <c r="AU183" s="159" t="s">
        <v>88</v>
      </c>
      <c r="AV183" s="13" t="s">
        <v>88</v>
      </c>
      <c r="AW183" s="13" t="s">
        <v>33</v>
      </c>
      <c r="AX183" s="13" t="s">
        <v>79</v>
      </c>
      <c r="AY183" s="159" t="s">
        <v>148</v>
      </c>
    </row>
    <row r="184" spans="2:65" s="14" customFormat="1" ht="11.25">
      <c r="B184" s="165"/>
      <c r="D184" s="148" t="s">
        <v>159</v>
      </c>
      <c r="E184" s="166" t="s">
        <v>1</v>
      </c>
      <c r="F184" s="167" t="s">
        <v>162</v>
      </c>
      <c r="H184" s="168">
        <v>405.9</v>
      </c>
      <c r="I184" s="169"/>
      <c r="L184" s="165"/>
      <c r="M184" s="170"/>
      <c r="T184" s="171"/>
      <c r="AT184" s="166" t="s">
        <v>159</v>
      </c>
      <c r="AU184" s="166" t="s">
        <v>88</v>
      </c>
      <c r="AV184" s="14" t="s">
        <v>155</v>
      </c>
      <c r="AW184" s="14" t="s">
        <v>33</v>
      </c>
      <c r="AX184" s="14" t="s">
        <v>86</v>
      </c>
      <c r="AY184" s="166" t="s">
        <v>148</v>
      </c>
    </row>
    <row r="185" spans="2:65" s="1" customFormat="1" ht="24.2" customHeight="1">
      <c r="B185" s="31"/>
      <c r="C185" s="135" t="s">
        <v>209</v>
      </c>
      <c r="D185" s="135" t="s">
        <v>150</v>
      </c>
      <c r="E185" s="136" t="s">
        <v>521</v>
      </c>
      <c r="F185" s="137" t="s">
        <v>522</v>
      </c>
      <c r="G185" s="138" t="s">
        <v>153</v>
      </c>
      <c r="H185" s="139">
        <v>135.30000000000001</v>
      </c>
      <c r="I185" s="140"/>
      <c r="J185" s="141">
        <f>ROUND(I185*H185,2)</f>
        <v>0</v>
      </c>
      <c r="K185" s="137" t="s">
        <v>154</v>
      </c>
      <c r="L185" s="31"/>
      <c r="M185" s="142" t="s">
        <v>1</v>
      </c>
      <c r="N185" s="143" t="s">
        <v>44</v>
      </c>
      <c r="P185" s="144">
        <f>O185*H185</f>
        <v>0</v>
      </c>
      <c r="Q185" s="144">
        <v>0</v>
      </c>
      <c r="R185" s="144">
        <f>Q185*H185</f>
        <v>0</v>
      </c>
      <c r="S185" s="144">
        <v>0</v>
      </c>
      <c r="T185" s="145">
        <f>S185*H185</f>
        <v>0</v>
      </c>
      <c r="AR185" s="146" t="s">
        <v>155</v>
      </c>
      <c r="AT185" s="146" t="s">
        <v>150</v>
      </c>
      <c r="AU185" s="146" t="s">
        <v>88</v>
      </c>
      <c r="AY185" s="16" t="s">
        <v>148</v>
      </c>
      <c r="BE185" s="147">
        <f>IF(N185="základní",J185,0)</f>
        <v>0</v>
      </c>
      <c r="BF185" s="147">
        <f>IF(N185="snížená",J185,0)</f>
        <v>0</v>
      </c>
      <c r="BG185" s="147">
        <f>IF(N185="zákl. přenesená",J185,0)</f>
        <v>0</v>
      </c>
      <c r="BH185" s="147">
        <f>IF(N185="sníž. přenesená",J185,0)</f>
        <v>0</v>
      </c>
      <c r="BI185" s="147">
        <f>IF(N185="nulová",J185,0)</f>
        <v>0</v>
      </c>
      <c r="BJ185" s="16" t="s">
        <v>86</v>
      </c>
      <c r="BK185" s="147">
        <f>ROUND(I185*H185,2)</f>
        <v>0</v>
      </c>
      <c r="BL185" s="16" t="s">
        <v>155</v>
      </c>
      <c r="BM185" s="146" t="s">
        <v>523</v>
      </c>
    </row>
    <row r="186" spans="2:65" s="1" customFormat="1" ht="29.25">
      <c r="B186" s="31"/>
      <c r="D186" s="148" t="s">
        <v>157</v>
      </c>
      <c r="F186" s="149" t="s">
        <v>524</v>
      </c>
      <c r="I186" s="150"/>
      <c r="L186" s="31"/>
      <c r="M186" s="151"/>
      <c r="T186" s="55"/>
      <c r="AT186" s="16" t="s">
        <v>157</v>
      </c>
      <c r="AU186" s="16" t="s">
        <v>88</v>
      </c>
    </row>
    <row r="187" spans="2:65" s="12" customFormat="1" ht="11.25">
      <c r="B187" s="152"/>
      <c r="D187" s="148" t="s">
        <v>159</v>
      </c>
      <c r="E187" s="153" t="s">
        <v>1</v>
      </c>
      <c r="F187" s="154" t="s">
        <v>195</v>
      </c>
      <c r="H187" s="153" t="s">
        <v>1</v>
      </c>
      <c r="I187" s="155"/>
      <c r="L187" s="152"/>
      <c r="M187" s="156"/>
      <c r="T187" s="157"/>
      <c r="AT187" s="153" t="s">
        <v>159</v>
      </c>
      <c r="AU187" s="153" t="s">
        <v>88</v>
      </c>
      <c r="AV187" s="12" t="s">
        <v>86</v>
      </c>
      <c r="AW187" s="12" t="s">
        <v>33</v>
      </c>
      <c r="AX187" s="12" t="s">
        <v>79</v>
      </c>
      <c r="AY187" s="153" t="s">
        <v>148</v>
      </c>
    </row>
    <row r="188" spans="2:65" s="12" customFormat="1" ht="22.5">
      <c r="B188" s="152"/>
      <c r="D188" s="148" t="s">
        <v>159</v>
      </c>
      <c r="E188" s="153" t="s">
        <v>1</v>
      </c>
      <c r="F188" s="154" t="s">
        <v>502</v>
      </c>
      <c r="H188" s="153" t="s">
        <v>1</v>
      </c>
      <c r="I188" s="155"/>
      <c r="L188" s="152"/>
      <c r="M188" s="156"/>
      <c r="T188" s="157"/>
      <c r="AT188" s="153" t="s">
        <v>159</v>
      </c>
      <c r="AU188" s="153" t="s">
        <v>88</v>
      </c>
      <c r="AV188" s="12" t="s">
        <v>86</v>
      </c>
      <c r="AW188" s="12" t="s">
        <v>33</v>
      </c>
      <c r="AX188" s="12" t="s">
        <v>79</v>
      </c>
      <c r="AY188" s="153" t="s">
        <v>148</v>
      </c>
    </row>
    <row r="189" spans="2:65" s="13" customFormat="1" ht="11.25">
      <c r="B189" s="158"/>
      <c r="D189" s="148" t="s">
        <v>159</v>
      </c>
      <c r="E189" s="159" t="s">
        <v>1</v>
      </c>
      <c r="F189" s="160" t="s">
        <v>494</v>
      </c>
      <c r="H189" s="161">
        <v>135.30000000000001</v>
      </c>
      <c r="I189" s="162"/>
      <c r="L189" s="158"/>
      <c r="M189" s="163"/>
      <c r="T189" s="164"/>
      <c r="AT189" s="159" t="s">
        <v>159</v>
      </c>
      <c r="AU189" s="159" t="s">
        <v>88</v>
      </c>
      <c r="AV189" s="13" t="s">
        <v>88</v>
      </c>
      <c r="AW189" s="13" t="s">
        <v>33</v>
      </c>
      <c r="AX189" s="13" t="s">
        <v>79</v>
      </c>
      <c r="AY189" s="159" t="s">
        <v>148</v>
      </c>
    </row>
    <row r="190" spans="2:65" s="14" customFormat="1" ht="11.25">
      <c r="B190" s="165"/>
      <c r="D190" s="148" t="s">
        <v>159</v>
      </c>
      <c r="E190" s="166" t="s">
        <v>1</v>
      </c>
      <c r="F190" s="167" t="s">
        <v>162</v>
      </c>
      <c r="H190" s="168">
        <v>135.30000000000001</v>
      </c>
      <c r="I190" s="169"/>
      <c r="L190" s="165"/>
      <c r="M190" s="170"/>
      <c r="T190" s="171"/>
      <c r="AT190" s="166" t="s">
        <v>159</v>
      </c>
      <c r="AU190" s="166" t="s">
        <v>88</v>
      </c>
      <c r="AV190" s="14" t="s">
        <v>155</v>
      </c>
      <c r="AW190" s="14" t="s">
        <v>33</v>
      </c>
      <c r="AX190" s="14" t="s">
        <v>86</v>
      </c>
      <c r="AY190" s="166" t="s">
        <v>148</v>
      </c>
    </row>
    <row r="191" spans="2:65" s="1" customFormat="1" ht="24.2" customHeight="1">
      <c r="B191" s="31"/>
      <c r="C191" s="135" t="s">
        <v>213</v>
      </c>
      <c r="D191" s="135" t="s">
        <v>150</v>
      </c>
      <c r="E191" s="136" t="s">
        <v>183</v>
      </c>
      <c r="F191" s="137" t="s">
        <v>184</v>
      </c>
      <c r="G191" s="138" t="s">
        <v>153</v>
      </c>
      <c r="H191" s="139">
        <v>270.60000000000002</v>
      </c>
      <c r="I191" s="140"/>
      <c r="J191" s="141">
        <f>ROUND(I191*H191,2)</f>
        <v>0</v>
      </c>
      <c r="K191" s="137" t="s">
        <v>154</v>
      </c>
      <c r="L191" s="31"/>
      <c r="M191" s="142" t="s">
        <v>1</v>
      </c>
      <c r="N191" s="143" t="s">
        <v>44</v>
      </c>
      <c r="P191" s="144">
        <f>O191*H191</f>
        <v>0</v>
      </c>
      <c r="Q191" s="144">
        <v>0.15620000000000001</v>
      </c>
      <c r="R191" s="144">
        <f>Q191*H191</f>
        <v>42.267720000000004</v>
      </c>
      <c r="S191" s="144">
        <v>0</v>
      </c>
      <c r="T191" s="145">
        <f>S191*H191</f>
        <v>0</v>
      </c>
      <c r="AR191" s="146" t="s">
        <v>155</v>
      </c>
      <c r="AT191" s="146" t="s">
        <v>150</v>
      </c>
      <c r="AU191" s="146" t="s">
        <v>88</v>
      </c>
      <c r="AY191" s="16" t="s">
        <v>148</v>
      </c>
      <c r="BE191" s="147">
        <f>IF(N191="základní",J191,0)</f>
        <v>0</v>
      </c>
      <c r="BF191" s="147">
        <f>IF(N191="snížená",J191,0)</f>
        <v>0</v>
      </c>
      <c r="BG191" s="147">
        <f>IF(N191="zákl. přenesená",J191,0)</f>
        <v>0</v>
      </c>
      <c r="BH191" s="147">
        <f>IF(N191="sníž. přenesená",J191,0)</f>
        <v>0</v>
      </c>
      <c r="BI191" s="147">
        <f>IF(N191="nulová",J191,0)</f>
        <v>0</v>
      </c>
      <c r="BJ191" s="16" t="s">
        <v>86</v>
      </c>
      <c r="BK191" s="147">
        <f>ROUND(I191*H191,2)</f>
        <v>0</v>
      </c>
      <c r="BL191" s="16" t="s">
        <v>155</v>
      </c>
      <c r="BM191" s="146" t="s">
        <v>525</v>
      </c>
    </row>
    <row r="192" spans="2:65" s="1" customFormat="1" ht="19.5">
      <c r="B192" s="31"/>
      <c r="D192" s="148" t="s">
        <v>157</v>
      </c>
      <c r="F192" s="149" t="s">
        <v>186</v>
      </c>
      <c r="I192" s="150"/>
      <c r="L192" s="31"/>
      <c r="M192" s="151"/>
      <c r="T192" s="55"/>
      <c r="AT192" s="16" t="s">
        <v>157</v>
      </c>
      <c r="AU192" s="16" t="s">
        <v>88</v>
      </c>
    </row>
    <row r="193" spans="2:65" s="12" customFormat="1" ht="11.25">
      <c r="B193" s="152"/>
      <c r="D193" s="148" t="s">
        <v>159</v>
      </c>
      <c r="E193" s="153" t="s">
        <v>1</v>
      </c>
      <c r="F193" s="154" t="s">
        <v>195</v>
      </c>
      <c r="H193" s="153" t="s">
        <v>1</v>
      </c>
      <c r="I193" s="155"/>
      <c r="L193" s="152"/>
      <c r="M193" s="156"/>
      <c r="T193" s="157"/>
      <c r="AT193" s="153" t="s">
        <v>159</v>
      </c>
      <c r="AU193" s="153" t="s">
        <v>88</v>
      </c>
      <c r="AV193" s="12" t="s">
        <v>86</v>
      </c>
      <c r="AW193" s="12" t="s">
        <v>33</v>
      </c>
      <c r="AX193" s="12" t="s">
        <v>79</v>
      </c>
      <c r="AY193" s="153" t="s">
        <v>148</v>
      </c>
    </row>
    <row r="194" spans="2:65" s="13" customFormat="1" ht="11.25">
      <c r="B194" s="158"/>
      <c r="D194" s="148" t="s">
        <v>159</v>
      </c>
      <c r="E194" s="159" t="s">
        <v>1</v>
      </c>
      <c r="F194" s="160" t="s">
        <v>526</v>
      </c>
      <c r="H194" s="161">
        <v>270.60000000000002</v>
      </c>
      <c r="I194" s="162"/>
      <c r="L194" s="158"/>
      <c r="M194" s="163"/>
      <c r="T194" s="164"/>
      <c r="AT194" s="159" t="s">
        <v>159</v>
      </c>
      <c r="AU194" s="159" t="s">
        <v>88</v>
      </c>
      <c r="AV194" s="13" t="s">
        <v>88</v>
      </c>
      <c r="AW194" s="13" t="s">
        <v>33</v>
      </c>
      <c r="AX194" s="13" t="s">
        <v>79</v>
      </c>
      <c r="AY194" s="159" t="s">
        <v>148</v>
      </c>
    </row>
    <row r="195" spans="2:65" s="14" customFormat="1" ht="11.25">
      <c r="B195" s="165"/>
      <c r="D195" s="148" t="s">
        <v>159</v>
      </c>
      <c r="E195" s="166" t="s">
        <v>1</v>
      </c>
      <c r="F195" s="167" t="s">
        <v>162</v>
      </c>
      <c r="H195" s="168">
        <v>270.60000000000002</v>
      </c>
      <c r="I195" s="169"/>
      <c r="L195" s="165"/>
      <c r="M195" s="170"/>
      <c r="T195" s="171"/>
      <c r="AT195" s="166" t="s">
        <v>159</v>
      </c>
      <c r="AU195" s="166" t="s">
        <v>88</v>
      </c>
      <c r="AV195" s="14" t="s">
        <v>155</v>
      </c>
      <c r="AW195" s="14" t="s">
        <v>33</v>
      </c>
      <c r="AX195" s="14" t="s">
        <v>86</v>
      </c>
      <c r="AY195" s="166" t="s">
        <v>148</v>
      </c>
    </row>
    <row r="196" spans="2:65" s="1" customFormat="1" ht="24.2" customHeight="1">
      <c r="B196" s="31"/>
      <c r="C196" s="135" t="s">
        <v>220</v>
      </c>
      <c r="D196" s="135" t="s">
        <v>150</v>
      </c>
      <c r="E196" s="136" t="s">
        <v>191</v>
      </c>
      <c r="F196" s="137" t="s">
        <v>192</v>
      </c>
      <c r="G196" s="138" t="s">
        <v>153</v>
      </c>
      <c r="H196" s="139">
        <v>1758.9</v>
      </c>
      <c r="I196" s="140"/>
      <c r="J196" s="141">
        <f>ROUND(I196*H196,2)</f>
        <v>0</v>
      </c>
      <c r="K196" s="137" t="s">
        <v>154</v>
      </c>
      <c r="L196" s="31"/>
      <c r="M196" s="142" t="s">
        <v>1</v>
      </c>
      <c r="N196" s="143" t="s">
        <v>44</v>
      </c>
      <c r="P196" s="144">
        <f>O196*H196</f>
        <v>0</v>
      </c>
      <c r="Q196" s="144">
        <v>0</v>
      </c>
      <c r="R196" s="144">
        <f>Q196*H196</f>
        <v>0</v>
      </c>
      <c r="S196" s="144">
        <v>0</v>
      </c>
      <c r="T196" s="145">
        <f>S196*H196</f>
        <v>0</v>
      </c>
      <c r="AR196" s="146" t="s">
        <v>155</v>
      </c>
      <c r="AT196" s="146" t="s">
        <v>150</v>
      </c>
      <c r="AU196" s="146" t="s">
        <v>88</v>
      </c>
      <c r="AY196" s="16" t="s">
        <v>148</v>
      </c>
      <c r="BE196" s="147">
        <f>IF(N196="základní",J196,0)</f>
        <v>0</v>
      </c>
      <c r="BF196" s="147">
        <f>IF(N196="snížená",J196,0)</f>
        <v>0</v>
      </c>
      <c r="BG196" s="147">
        <f>IF(N196="zákl. přenesená",J196,0)</f>
        <v>0</v>
      </c>
      <c r="BH196" s="147">
        <f>IF(N196="sníž. přenesená",J196,0)</f>
        <v>0</v>
      </c>
      <c r="BI196" s="147">
        <f>IF(N196="nulová",J196,0)</f>
        <v>0</v>
      </c>
      <c r="BJ196" s="16" t="s">
        <v>86</v>
      </c>
      <c r="BK196" s="147">
        <f>ROUND(I196*H196,2)</f>
        <v>0</v>
      </c>
      <c r="BL196" s="16" t="s">
        <v>155</v>
      </c>
      <c r="BM196" s="146" t="s">
        <v>527</v>
      </c>
    </row>
    <row r="197" spans="2:65" s="1" customFormat="1" ht="19.5">
      <c r="B197" s="31"/>
      <c r="D197" s="148" t="s">
        <v>157</v>
      </c>
      <c r="F197" s="149" t="s">
        <v>194</v>
      </c>
      <c r="I197" s="150"/>
      <c r="L197" s="31"/>
      <c r="M197" s="151"/>
      <c r="T197" s="55"/>
      <c r="AT197" s="16" t="s">
        <v>157</v>
      </c>
      <c r="AU197" s="16" t="s">
        <v>88</v>
      </c>
    </row>
    <row r="198" spans="2:65" s="12" customFormat="1" ht="11.25">
      <c r="B198" s="152"/>
      <c r="D198" s="148" t="s">
        <v>159</v>
      </c>
      <c r="E198" s="153" t="s">
        <v>1</v>
      </c>
      <c r="F198" s="154" t="s">
        <v>195</v>
      </c>
      <c r="H198" s="153" t="s">
        <v>1</v>
      </c>
      <c r="I198" s="155"/>
      <c r="L198" s="152"/>
      <c r="M198" s="156"/>
      <c r="T198" s="157"/>
      <c r="AT198" s="153" t="s">
        <v>159</v>
      </c>
      <c r="AU198" s="153" t="s">
        <v>88</v>
      </c>
      <c r="AV198" s="12" t="s">
        <v>86</v>
      </c>
      <c r="AW198" s="12" t="s">
        <v>33</v>
      </c>
      <c r="AX198" s="12" t="s">
        <v>79</v>
      </c>
      <c r="AY198" s="153" t="s">
        <v>148</v>
      </c>
    </row>
    <row r="199" spans="2:65" s="13" customFormat="1" ht="11.25">
      <c r="B199" s="158"/>
      <c r="D199" s="148" t="s">
        <v>159</v>
      </c>
      <c r="E199" s="159" t="s">
        <v>1</v>
      </c>
      <c r="F199" s="160" t="s">
        <v>528</v>
      </c>
      <c r="H199" s="161">
        <v>1353</v>
      </c>
      <c r="I199" s="162"/>
      <c r="L199" s="158"/>
      <c r="M199" s="163"/>
      <c r="T199" s="164"/>
      <c r="AT199" s="159" t="s">
        <v>159</v>
      </c>
      <c r="AU199" s="159" t="s">
        <v>88</v>
      </c>
      <c r="AV199" s="13" t="s">
        <v>88</v>
      </c>
      <c r="AW199" s="13" t="s">
        <v>33</v>
      </c>
      <c r="AX199" s="13" t="s">
        <v>79</v>
      </c>
      <c r="AY199" s="159" t="s">
        <v>148</v>
      </c>
    </row>
    <row r="200" spans="2:65" s="13" customFormat="1" ht="11.25">
      <c r="B200" s="158"/>
      <c r="D200" s="148" t="s">
        <v>159</v>
      </c>
      <c r="E200" s="159" t="s">
        <v>1</v>
      </c>
      <c r="F200" s="160" t="s">
        <v>529</v>
      </c>
      <c r="H200" s="161">
        <v>270.60000000000002</v>
      </c>
      <c r="I200" s="162"/>
      <c r="L200" s="158"/>
      <c r="M200" s="163"/>
      <c r="T200" s="164"/>
      <c r="AT200" s="159" t="s">
        <v>159</v>
      </c>
      <c r="AU200" s="159" t="s">
        <v>88</v>
      </c>
      <c r="AV200" s="13" t="s">
        <v>88</v>
      </c>
      <c r="AW200" s="13" t="s">
        <v>33</v>
      </c>
      <c r="AX200" s="13" t="s">
        <v>79</v>
      </c>
      <c r="AY200" s="159" t="s">
        <v>148</v>
      </c>
    </row>
    <row r="201" spans="2:65" s="13" customFormat="1" ht="11.25">
      <c r="B201" s="158"/>
      <c r="D201" s="148" t="s">
        <v>159</v>
      </c>
      <c r="E201" s="159" t="s">
        <v>1</v>
      </c>
      <c r="F201" s="160" t="s">
        <v>530</v>
      </c>
      <c r="H201" s="161">
        <v>135.30000000000001</v>
      </c>
      <c r="I201" s="162"/>
      <c r="L201" s="158"/>
      <c r="M201" s="163"/>
      <c r="T201" s="164"/>
      <c r="AT201" s="159" t="s">
        <v>159</v>
      </c>
      <c r="AU201" s="159" t="s">
        <v>88</v>
      </c>
      <c r="AV201" s="13" t="s">
        <v>88</v>
      </c>
      <c r="AW201" s="13" t="s">
        <v>33</v>
      </c>
      <c r="AX201" s="13" t="s">
        <v>79</v>
      </c>
      <c r="AY201" s="159" t="s">
        <v>148</v>
      </c>
    </row>
    <row r="202" spans="2:65" s="14" customFormat="1" ht="11.25">
      <c r="B202" s="165"/>
      <c r="D202" s="148" t="s">
        <v>159</v>
      </c>
      <c r="E202" s="166" t="s">
        <v>1</v>
      </c>
      <c r="F202" s="167" t="s">
        <v>162</v>
      </c>
      <c r="H202" s="168">
        <v>1758.9</v>
      </c>
      <c r="I202" s="169"/>
      <c r="L202" s="165"/>
      <c r="M202" s="170"/>
      <c r="T202" s="171"/>
      <c r="AT202" s="166" t="s">
        <v>159</v>
      </c>
      <c r="AU202" s="166" t="s">
        <v>88</v>
      </c>
      <c r="AV202" s="14" t="s">
        <v>155</v>
      </c>
      <c r="AW202" s="14" t="s">
        <v>33</v>
      </c>
      <c r="AX202" s="14" t="s">
        <v>86</v>
      </c>
      <c r="AY202" s="166" t="s">
        <v>148</v>
      </c>
    </row>
    <row r="203" spans="2:65" s="1" customFormat="1" ht="24.2" customHeight="1">
      <c r="B203" s="31"/>
      <c r="C203" s="135" t="s">
        <v>8</v>
      </c>
      <c r="D203" s="135" t="s">
        <v>150</v>
      </c>
      <c r="E203" s="136" t="s">
        <v>198</v>
      </c>
      <c r="F203" s="137" t="s">
        <v>199</v>
      </c>
      <c r="G203" s="138" t="s">
        <v>153</v>
      </c>
      <c r="H203" s="139">
        <v>1353</v>
      </c>
      <c r="I203" s="140"/>
      <c r="J203" s="141">
        <f>ROUND(I203*H203,2)</f>
        <v>0</v>
      </c>
      <c r="K203" s="137" t="s">
        <v>154</v>
      </c>
      <c r="L203" s="31"/>
      <c r="M203" s="142" t="s">
        <v>1</v>
      </c>
      <c r="N203" s="143" t="s">
        <v>44</v>
      </c>
      <c r="P203" s="144">
        <f>O203*H203</f>
        <v>0</v>
      </c>
      <c r="Q203" s="144">
        <v>0</v>
      </c>
      <c r="R203" s="144">
        <f>Q203*H203</f>
        <v>0</v>
      </c>
      <c r="S203" s="144">
        <v>0</v>
      </c>
      <c r="T203" s="145">
        <f>S203*H203</f>
        <v>0</v>
      </c>
      <c r="AR203" s="146" t="s">
        <v>155</v>
      </c>
      <c r="AT203" s="146" t="s">
        <v>150</v>
      </c>
      <c r="AU203" s="146" t="s">
        <v>88</v>
      </c>
      <c r="AY203" s="16" t="s">
        <v>148</v>
      </c>
      <c r="BE203" s="147">
        <f>IF(N203="základní",J203,0)</f>
        <v>0</v>
      </c>
      <c r="BF203" s="147">
        <f>IF(N203="snížená",J203,0)</f>
        <v>0</v>
      </c>
      <c r="BG203" s="147">
        <f>IF(N203="zákl. přenesená",J203,0)</f>
        <v>0</v>
      </c>
      <c r="BH203" s="147">
        <f>IF(N203="sníž. přenesená",J203,0)</f>
        <v>0</v>
      </c>
      <c r="BI203" s="147">
        <f>IF(N203="nulová",J203,0)</f>
        <v>0</v>
      </c>
      <c r="BJ203" s="16" t="s">
        <v>86</v>
      </c>
      <c r="BK203" s="147">
        <f>ROUND(I203*H203,2)</f>
        <v>0</v>
      </c>
      <c r="BL203" s="16" t="s">
        <v>155</v>
      </c>
      <c r="BM203" s="146" t="s">
        <v>531</v>
      </c>
    </row>
    <row r="204" spans="2:65" s="1" customFormat="1" ht="29.25">
      <c r="B204" s="31"/>
      <c r="D204" s="148" t="s">
        <v>157</v>
      </c>
      <c r="F204" s="149" t="s">
        <v>201</v>
      </c>
      <c r="I204" s="150"/>
      <c r="L204" s="31"/>
      <c r="M204" s="151"/>
      <c r="T204" s="55"/>
      <c r="AT204" s="16" t="s">
        <v>157</v>
      </c>
      <c r="AU204" s="16" t="s">
        <v>88</v>
      </c>
    </row>
    <row r="205" spans="2:65" s="12" customFormat="1" ht="11.25">
      <c r="B205" s="152"/>
      <c r="D205" s="148" t="s">
        <v>159</v>
      </c>
      <c r="E205" s="153" t="s">
        <v>1</v>
      </c>
      <c r="F205" s="154" t="s">
        <v>195</v>
      </c>
      <c r="H205" s="153" t="s">
        <v>1</v>
      </c>
      <c r="I205" s="155"/>
      <c r="L205" s="152"/>
      <c r="M205" s="156"/>
      <c r="T205" s="157"/>
      <c r="AT205" s="153" t="s">
        <v>159</v>
      </c>
      <c r="AU205" s="153" t="s">
        <v>88</v>
      </c>
      <c r="AV205" s="12" t="s">
        <v>86</v>
      </c>
      <c r="AW205" s="12" t="s">
        <v>33</v>
      </c>
      <c r="AX205" s="12" t="s">
        <v>79</v>
      </c>
      <c r="AY205" s="153" t="s">
        <v>148</v>
      </c>
    </row>
    <row r="206" spans="2:65" s="13" customFormat="1" ht="11.25">
      <c r="B206" s="158"/>
      <c r="D206" s="148" t="s">
        <v>159</v>
      </c>
      <c r="E206" s="159" t="s">
        <v>1</v>
      </c>
      <c r="F206" s="160" t="s">
        <v>486</v>
      </c>
      <c r="H206" s="161">
        <v>1353</v>
      </c>
      <c r="I206" s="162"/>
      <c r="L206" s="158"/>
      <c r="M206" s="163"/>
      <c r="T206" s="164"/>
      <c r="AT206" s="159" t="s">
        <v>159</v>
      </c>
      <c r="AU206" s="159" t="s">
        <v>88</v>
      </c>
      <c r="AV206" s="13" t="s">
        <v>88</v>
      </c>
      <c r="AW206" s="13" t="s">
        <v>33</v>
      </c>
      <c r="AX206" s="13" t="s">
        <v>79</v>
      </c>
      <c r="AY206" s="159" t="s">
        <v>148</v>
      </c>
    </row>
    <row r="207" spans="2:65" s="14" customFormat="1" ht="11.25">
      <c r="B207" s="165"/>
      <c r="D207" s="148" t="s">
        <v>159</v>
      </c>
      <c r="E207" s="166" t="s">
        <v>1</v>
      </c>
      <c r="F207" s="167" t="s">
        <v>162</v>
      </c>
      <c r="H207" s="168">
        <v>1353</v>
      </c>
      <c r="I207" s="169"/>
      <c r="L207" s="165"/>
      <c r="M207" s="170"/>
      <c r="T207" s="171"/>
      <c r="AT207" s="166" t="s">
        <v>159</v>
      </c>
      <c r="AU207" s="166" t="s">
        <v>88</v>
      </c>
      <c r="AV207" s="14" t="s">
        <v>155</v>
      </c>
      <c r="AW207" s="14" t="s">
        <v>33</v>
      </c>
      <c r="AX207" s="14" t="s">
        <v>86</v>
      </c>
      <c r="AY207" s="166" t="s">
        <v>148</v>
      </c>
    </row>
    <row r="208" spans="2:65" s="11" customFormat="1" ht="22.9" customHeight="1">
      <c r="B208" s="123"/>
      <c r="D208" s="124" t="s">
        <v>78</v>
      </c>
      <c r="E208" s="133" t="s">
        <v>202</v>
      </c>
      <c r="F208" s="133" t="s">
        <v>203</v>
      </c>
      <c r="I208" s="126"/>
      <c r="J208" s="134">
        <f>BK208</f>
        <v>0</v>
      </c>
      <c r="L208" s="123"/>
      <c r="M208" s="128"/>
      <c r="P208" s="129">
        <f>SUM(P209:P217)</f>
        <v>0</v>
      </c>
      <c r="R208" s="129">
        <f>SUM(R209:R217)</f>
        <v>2.8445199999999997</v>
      </c>
      <c r="T208" s="130">
        <f>SUM(T209:T217)</f>
        <v>0</v>
      </c>
      <c r="AR208" s="124" t="s">
        <v>86</v>
      </c>
      <c r="AT208" s="131" t="s">
        <v>78</v>
      </c>
      <c r="AU208" s="131" t="s">
        <v>86</v>
      </c>
      <c r="AY208" s="124" t="s">
        <v>148</v>
      </c>
      <c r="BK208" s="132">
        <f>SUM(BK209:BK217)</f>
        <v>0</v>
      </c>
    </row>
    <row r="209" spans="2:65" s="1" customFormat="1" ht="24.2" customHeight="1">
      <c r="B209" s="31"/>
      <c r="C209" s="135" t="s">
        <v>237</v>
      </c>
      <c r="D209" s="135" t="s">
        <v>150</v>
      </c>
      <c r="E209" s="136" t="s">
        <v>204</v>
      </c>
      <c r="F209" s="137" t="s">
        <v>205</v>
      </c>
      <c r="G209" s="138" t="s">
        <v>206</v>
      </c>
      <c r="H209" s="139">
        <v>3</v>
      </c>
      <c r="I209" s="140"/>
      <c r="J209" s="141">
        <f>ROUND(I209*H209,2)</f>
        <v>0</v>
      </c>
      <c r="K209" s="137" t="s">
        <v>207</v>
      </c>
      <c r="L209" s="31"/>
      <c r="M209" s="142" t="s">
        <v>1</v>
      </c>
      <c r="N209" s="143" t="s">
        <v>44</v>
      </c>
      <c r="P209" s="144">
        <f>O209*H209</f>
        <v>0</v>
      </c>
      <c r="Q209" s="144">
        <v>0.42368</v>
      </c>
      <c r="R209" s="144">
        <f>Q209*H209</f>
        <v>1.2710399999999999</v>
      </c>
      <c r="S209" s="144">
        <v>0</v>
      </c>
      <c r="T209" s="145">
        <f>S209*H209</f>
        <v>0</v>
      </c>
      <c r="AR209" s="146" t="s">
        <v>155</v>
      </c>
      <c r="AT209" s="146" t="s">
        <v>150</v>
      </c>
      <c r="AU209" s="146" t="s">
        <v>88</v>
      </c>
      <c r="AY209" s="16" t="s">
        <v>148</v>
      </c>
      <c r="BE209" s="147">
        <f>IF(N209="základní",J209,0)</f>
        <v>0</v>
      </c>
      <c r="BF209" s="147">
        <f>IF(N209="snížená",J209,0)</f>
        <v>0</v>
      </c>
      <c r="BG209" s="147">
        <f>IF(N209="zákl. přenesená",J209,0)</f>
        <v>0</v>
      </c>
      <c r="BH209" s="147">
        <f>IF(N209="sníž. přenesená",J209,0)</f>
        <v>0</v>
      </c>
      <c r="BI209" s="147">
        <f>IF(N209="nulová",J209,0)</f>
        <v>0</v>
      </c>
      <c r="BJ209" s="16" t="s">
        <v>86</v>
      </c>
      <c r="BK209" s="147">
        <f>ROUND(I209*H209,2)</f>
        <v>0</v>
      </c>
      <c r="BL209" s="16" t="s">
        <v>155</v>
      </c>
      <c r="BM209" s="146" t="s">
        <v>532</v>
      </c>
    </row>
    <row r="210" spans="2:65" s="1" customFormat="1" ht="19.5">
      <c r="B210" s="31"/>
      <c r="D210" s="148" t="s">
        <v>157</v>
      </c>
      <c r="F210" s="149" t="s">
        <v>205</v>
      </c>
      <c r="I210" s="150"/>
      <c r="L210" s="31"/>
      <c r="M210" s="151"/>
      <c r="T210" s="55"/>
      <c r="AT210" s="16" t="s">
        <v>157</v>
      </c>
      <c r="AU210" s="16" t="s">
        <v>88</v>
      </c>
    </row>
    <row r="211" spans="2:65" s="13" customFormat="1" ht="11.25">
      <c r="B211" s="158"/>
      <c r="D211" s="148" t="s">
        <v>159</v>
      </c>
      <c r="E211" s="159" t="s">
        <v>1</v>
      </c>
      <c r="F211" s="160" t="s">
        <v>168</v>
      </c>
      <c r="H211" s="161">
        <v>3</v>
      </c>
      <c r="I211" s="162"/>
      <c r="L211" s="158"/>
      <c r="M211" s="163"/>
      <c r="T211" s="164"/>
      <c r="AT211" s="159" t="s">
        <v>159</v>
      </c>
      <c r="AU211" s="159" t="s">
        <v>88</v>
      </c>
      <c r="AV211" s="13" t="s">
        <v>88</v>
      </c>
      <c r="AW211" s="13" t="s">
        <v>33</v>
      </c>
      <c r="AX211" s="13" t="s">
        <v>86</v>
      </c>
      <c r="AY211" s="159" t="s">
        <v>148</v>
      </c>
    </row>
    <row r="212" spans="2:65" s="1" customFormat="1" ht="24.2" customHeight="1">
      <c r="B212" s="31"/>
      <c r="C212" s="135" t="s">
        <v>247</v>
      </c>
      <c r="D212" s="135" t="s">
        <v>150</v>
      </c>
      <c r="E212" s="136" t="s">
        <v>210</v>
      </c>
      <c r="F212" s="137" t="s">
        <v>211</v>
      </c>
      <c r="G212" s="138" t="s">
        <v>206</v>
      </c>
      <c r="H212" s="139">
        <v>3</v>
      </c>
      <c r="I212" s="140"/>
      <c r="J212" s="141">
        <f>ROUND(I212*H212,2)</f>
        <v>0</v>
      </c>
      <c r="K212" s="137" t="s">
        <v>207</v>
      </c>
      <c r="L212" s="31"/>
      <c r="M212" s="142" t="s">
        <v>1</v>
      </c>
      <c r="N212" s="143" t="s">
        <v>44</v>
      </c>
      <c r="P212" s="144">
        <f>O212*H212</f>
        <v>0</v>
      </c>
      <c r="Q212" s="144">
        <v>0.42080000000000001</v>
      </c>
      <c r="R212" s="144">
        <f>Q212*H212</f>
        <v>1.2624</v>
      </c>
      <c r="S212" s="144">
        <v>0</v>
      </c>
      <c r="T212" s="145">
        <f>S212*H212</f>
        <v>0</v>
      </c>
      <c r="AR212" s="146" t="s">
        <v>155</v>
      </c>
      <c r="AT212" s="146" t="s">
        <v>150</v>
      </c>
      <c r="AU212" s="146" t="s">
        <v>88</v>
      </c>
      <c r="AY212" s="16" t="s">
        <v>148</v>
      </c>
      <c r="BE212" s="147">
        <f>IF(N212="základní",J212,0)</f>
        <v>0</v>
      </c>
      <c r="BF212" s="147">
        <f>IF(N212="snížená",J212,0)</f>
        <v>0</v>
      </c>
      <c r="BG212" s="147">
        <f>IF(N212="zákl. přenesená",J212,0)</f>
        <v>0</v>
      </c>
      <c r="BH212" s="147">
        <f>IF(N212="sníž. přenesená",J212,0)</f>
        <v>0</v>
      </c>
      <c r="BI212" s="147">
        <f>IF(N212="nulová",J212,0)</f>
        <v>0</v>
      </c>
      <c r="BJ212" s="16" t="s">
        <v>86</v>
      </c>
      <c r="BK212" s="147">
        <f>ROUND(I212*H212,2)</f>
        <v>0</v>
      </c>
      <c r="BL212" s="16" t="s">
        <v>155</v>
      </c>
      <c r="BM212" s="146" t="s">
        <v>533</v>
      </c>
    </row>
    <row r="213" spans="2:65" s="1" customFormat="1" ht="19.5">
      <c r="B213" s="31"/>
      <c r="D213" s="148" t="s">
        <v>157</v>
      </c>
      <c r="F213" s="149" t="s">
        <v>211</v>
      </c>
      <c r="I213" s="150"/>
      <c r="L213" s="31"/>
      <c r="M213" s="151"/>
      <c r="T213" s="55"/>
      <c r="AT213" s="16" t="s">
        <v>157</v>
      </c>
      <c r="AU213" s="16" t="s">
        <v>88</v>
      </c>
    </row>
    <row r="214" spans="2:65" s="13" customFormat="1" ht="11.25">
      <c r="B214" s="158"/>
      <c r="D214" s="148" t="s">
        <v>159</v>
      </c>
      <c r="E214" s="159" t="s">
        <v>1</v>
      </c>
      <c r="F214" s="160" t="s">
        <v>168</v>
      </c>
      <c r="H214" s="161">
        <v>3</v>
      </c>
      <c r="I214" s="162"/>
      <c r="L214" s="158"/>
      <c r="M214" s="163"/>
      <c r="T214" s="164"/>
      <c r="AT214" s="159" t="s">
        <v>159</v>
      </c>
      <c r="AU214" s="159" t="s">
        <v>88</v>
      </c>
      <c r="AV214" s="13" t="s">
        <v>88</v>
      </c>
      <c r="AW214" s="13" t="s">
        <v>33</v>
      </c>
      <c r="AX214" s="13" t="s">
        <v>86</v>
      </c>
      <c r="AY214" s="159" t="s">
        <v>148</v>
      </c>
    </row>
    <row r="215" spans="2:65" s="1" customFormat="1" ht="33" customHeight="1">
      <c r="B215" s="31"/>
      <c r="C215" s="135" t="s">
        <v>252</v>
      </c>
      <c r="D215" s="135" t="s">
        <v>150</v>
      </c>
      <c r="E215" s="136" t="s">
        <v>214</v>
      </c>
      <c r="F215" s="137" t="s">
        <v>215</v>
      </c>
      <c r="G215" s="138" t="s">
        <v>206</v>
      </c>
      <c r="H215" s="139">
        <v>1</v>
      </c>
      <c r="I215" s="140"/>
      <c r="J215" s="141">
        <f>ROUND(I215*H215,2)</f>
        <v>0</v>
      </c>
      <c r="K215" s="137" t="s">
        <v>207</v>
      </c>
      <c r="L215" s="31"/>
      <c r="M215" s="142" t="s">
        <v>1</v>
      </c>
      <c r="N215" s="143" t="s">
        <v>44</v>
      </c>
      <c r="P215" s="144">
        <f>O215*H215</f>
        <v>0</v>
      </c>
      <c r="Q215" s="144">
        <v>0.31108000000000002</v>
      </c>
      <c r="R215" s="144">
        <f>Q215*H215</f>
        <v>0.31108000000000002</v>
      </c>
      <c r="S215" s="144">
        <v>0</v>
      </c>
      <c r="T215" s="145">
        <f>S215*H215</f>
        <v>0</v>
      </c>
      <c r="AR215" s="146" t="s">
        <v>155</v>
      </c>
      <c r="AT215" s="146" t="s">
        <v>150</v>
      </c>
      <c r="AU215" s="146" t="s">
        <v>88</v>
      </c>
      <c r="AY215" s="16" t="s">
        <v>148</v>
      </c>
      <c r="BE215" s="147">
        <f>IF(N215="základní",J215,0)</f>
        <v>0</v>
      </c>
      <c r="BF215" s="147">
        <f>IF(N215="snížená",J215,0)</f>
        <v>0</v>
      </c>
      <c r="BG215" s="147">
        <f>IF(N215="zákl. přenesená",J215,0)</f>
        <v>0</v>
      </c>
      <c r="BH215" s="147">
        <f>IF(N215="sníž. přenesená",J215,0)</f>
        <v>0</v>
      </c>
      <c r="BI215" s="147">
        <f>IF(N215="nulová",J215,0)</f>
        <v>0</v>
      </c>
      <c r="BJ215" s="16" t="s">
        <v>86</v>
      </c>
      <c r="BK215" s="147">
        <f>ROUND(I215*H215,2)</f>
        <v>0</v>
      </c>
      <c r="BL215" s="16" t="s">
        <v>155</v>
      </c>
      <c r="BM215" s="146" t="s">
        <v>534</v>
      </c>
    </row>
    <row r="216" spans="2:65" s="1" customFormat="1" ht="19.5">
      <c r="B216" s="31"/>
      <c r="D216" s="148" t="s">
        <v>157</v>
      </c>
      <c r="F216" s="149" t="s">
        <v>217</v>
      </c>
      <c r="I216" s="150"/>
      <c r="L216" s="31"/>
      <c r="M216" s="151"/>
      <c r="T216" s="55"/>
      <c r="AT216" s="16" t="s">
        <v>157</v>
      </c>
      <c r="AU216" s="16" t="s">
        <v>88</v>
      </c>
    </row>
    <row r="217" spans="2:65" s="13" customFormat="1" ht="11.25">
      <c r="B217" s="158"/>
      <c r="D217" s="148" t="s">
        <v>159</v>
      </c>
      <c r="E217" s="159" t="s">
        <v>1</v>
      </c>
      <c r="F217" s="160" t="s">
        <v>86</v>
      </c>
      <c r="H217" s="161">
        <v>1</v>
      </c>
      <c r="I217" s="162"/>
      <c r="L217" s="158"/>
      <c r="M217" s="163"/>
      <c r="T217" s="164"/>
      <c r="AT217" s="159" t="s">
        <v>159</v>
      </c>
      <c r="AU217" s="159" t="s">
        <v>88</v>
      </c>
      <c r="AV217" s="13" t="s">
        <v>88</v>
      </c>
      <c r="AW217" s="13" t="s">
        <v>33</v>
      </c>
      <c r="AX217" s="13" t="s">
        <v>86</v>
      </c>
      <c r="AY217" s="159" t="s">
        <v>148</v>
      </c>
    </row>
    <row r="218" spans="2:65" s="11" customFormat="1" ht="22.9" customHeight="1">
      <c r="B218" s="123"/>
      <c r="D218" s="124" t="s">
        <v>78</v>
      </c>
      <c r="E218" s="133" t="s">
        <v>209</v>
      </c>
      <c r="F218" s="133" t="s">
        <v>219</v>
      </c>
      <c r="I218" s="126"/>
      <c r="J218" s="134">
        <f>BK218</f>
        <v>0</v>
      </c>
      <c r="L218" s="123"/>
      <c r="M218" s="128"/>
      <c r="P218" s="129">
        <f>SUM(P219:P309)</f>
        <v>0</v>
      </c>
      <c r="R218" s="129">
        <f>SUM(R219:R309)</f>
        <v>55.073787199999998</v>
      </c>
      <c r="T218" s="130">
        <f>SUM(T219:T309)</f>
        <v>5.4060000000000006</v>
      </c>
      <c r="AR218" s="124" t="s">
        <v>86</v>
      </c>
      <c r="AT218" s="131" t="s">
        <v>78</v>
      </c>
      <c r="AU218" s="131" t="s">
        <v>86</v>
      </c>
      <c r="AY218" s="124" t="s">
        <v>148</v>
      </c>
      <c r="BK218" s="132">
        <f>SUM(BK219:BK309)</f>
        <v>0</v>
      </c>
    </row>
    <row r="219" spans="2:65" s="1" customFormat="1" ht="24.2" customHeight="1">
      <c r="B219" s="31"/>
      <c r="C219" s="135" t="s">
        <v>7</v>
      </c>
      <c r="D219" s="135" t="s">
        <v>150</v>
      </c>
      <c r="E219" s="136" t="s">
        <v>221</v>
      </c>
      <c r="F219" s="137" t="s">
        <v>222</v>
      </c>
      <c r="G219" s="138" t="s">
        <v>171</v>
      </c>
      <c r="H219" s="139">
        <v>95</v>
      </c>
      <c r="I219" s="140"/>
      <c r="J219" s="141">
        <f>ROUND(I219*H219,2)</f>
        <v>0</v>
      </c>
      <c r="K219" s="137" t="s">
        <v>154</v>
      </c>
      <c r="L219" s="31"/>
      <c r="M219" s="142" t="s">
        <v>1</v>
      </c>
      <c r="N219" s="143" t="s">
        <v>44</v>
      </c>
      <c r="P219" s="144">
        <f>O219*H219</f>
        <v>0</v>
      </c>
      <c r="Q219" s="144">
        <v>1E-4</v>
      </c>
      <c r="R219" s="144">
        <f>Q219*H219</f>
        <v>9.4999999999999998E-3</v>
      </c>
      <c r="S219" s="144">
        <v>0</v>
      </c>
      <c r="T219" s="145">
        <f>S219*H219</f>
        <v>0</v>
      </c>
      <c r="AR219" s="146" t="s">
        <v>155</v>
      </c>
      <c r="AT219" s="146" t="s">
        <v>150</v>
      </c>
      <c r="AU219" s="146" t="s">
        <v>88</v>
      </c>
      <c r="AY219" s="16" t="s">
        <v>148</v>
      </c>
      <c r="BE219" s="147">
        <f>IF(N219="základní",J219,0)</f>
        <v>0</v>
      </c>
      <c r="BF219" s="147">
        <f>IF(N219="snížená",J219,0)</f>
        <v>0</v>
      </c>
      <c r="BG219" s="147">
        <f>IF(N219="zákl. přenesená",J219,0)</f>
        <v>0</v>
      </c>
      <c r="BH219" s="147">
        <f>IF(N219="sníž. přenesená",J219,0)</f>
        <v>0</v>
      </c>
      <c r="BI219" s="147">
        <f>IF(N219="nulová",J219,0)</f>
        <v>0</v>
      </c>
      <c r="BJ219" s="16" t="s">
        <v>86</v>
      </c>
      <c r="BK219" s="147">
        <f>ROUND(I219*H219,2)</f>
        <v>0</v>
      </c>
      <c r="BL219" s="16" t="s">
        <v>155</v>
      </c>
      <c r="BM219" s="146" t="s">
        <v>535</v>
      </c>
    </row>
    <row r="220" spans="2:65" s="1" customFormat="1" ht="19.5">
      <c r="B220" s="31"/>
      <c r="D220" s="148" t="s">
        <v>157</v>
      </c>
      <c r="F220" s="149" t="s">
        <v>224</v>
      </c>
      <c r="I220" s="150"/>
      <c r="L220" s="31"/>
      <c r="M220" s="151"/>
      <c r="T220" s="55"/>
      <c r="AT220" s="16" t="s">
        <v>157</v>
      </c>
      <c r="AU220" s="16" t="s">
        <v>88</v>
      </c>
    </row>
    <row r="221" spans="2:65" s="12" customFormat="1" ht="11.25">
      <c r="B221" s="152"/>
      <c r="D221" s="148" t="s">
        <v>159</v>
      </c>
      <c r="E221" s="153" t="s">
        <v>1</v>
      </c>
      <c r="F221" s="154" t="s">
        <v>195</v>
      </c>
      <c r="H221" s="153" t="s">
        <v>1</v>
      </c>
      <c r="I221" s="155"/>
      <c r="L221" s="152"/>
      <c r="M221" s="156"/>
      <c r="T221" s="157"/>
      <c r="AT221" s="153" t="s">
        <v>159</v>
      </c>
      <c r="AU221" s="153" t="s">
        <v>88</v>
      </c>
      <c r="AV221" s="12" t="s">
        <v>86</v>
      </c>
      <c r="AW221" s="12" t="s">
        <v>33</v>
      </c>
      <c r="AX221" s="12" t="s">
        <v>79</v>
      </c>
      <c r="AY221" s="153" t="s">
        <v>148</v>
      </c>
    </row>
    <row r="222" spans="2:65" s="13" customFormat="1" ht="11.25">
      <c r="B222" s="158"/>
      <c r="D222" s="148" t="s">
        <v>159</v>
      </c>
      <c r="E222" s="159" t="s">
        <v>1</v>
      </c>
      <c r="F222" s="160" t="s">
        <v>536</v>
      </c>
      <c r="H222" s="161">
        <v>95</v>
      </c>
      <c r="I222" s="162"/>
      <c r="L222" s="158"/>
      <c r="M222" s="163"/>
      <c r="T222" s="164"/>
      <c r="AT222" s="159" t="s">
        <v>159</v>
      </c>
      <c r="AU222" s="159" t="s">
        <v>88</v>
      </c>
      <c r="AV222" s="13" t="s">
        <v>88</v>
      </c>
      <c r="AW222" s="13" t="s">
        <v>33</v>
      </c>
      <c r="AX222" s="13" t="s">
        <v>79</v>
      </c>
      <c r="AY222" s="159" t="s">
        <v>148</v>
      </c>
    </row>
    <row r="223" spans="2:65" s="14" customFormat="1" ht="11.25">
      <c r="B223" s="165"/>
      <c r="D223" s="148" t="s">
        <v>159</v>
      </c>
      <c r="E223" s="166" t="s">
        <v>1</v>
      </c>
      <c r="F223" s="167" t="s">
        <v>162</v>
      </c>
      <c r="H223" s="168">
        <v>95</v>
      </c>
      <c r="I223" s="169"/>
      <c r="L223" s="165"/>
      <c r="M223" s="170"/>
      <c r="T223" s="171"/>
      <c r="AT223" s="166" t="s">
        <v>159</v>
      </c>
      <c r="AU223" s="166" t="s">
        <v>88</v>
      </c>
      <c r="AV223" s="14" t="s">
        <v>155</v>
      </c>
      <c r="AW223" s="14" t="s">
        <v>33</v>
      </c>
      <c r="AX223" s="14" t="s">
        <v>86</v>
      </c>
      <c r="AY223" s="166" t="s">
        <v>148</v>
      </c>
    </row>
    <row r="224" spans="2:65" s="1" customFormat="1" ht="24.2" customHeight="1">
      <c r="B224" s="31"/>
      <c r="C224" s="135" t="s">
        <v>289</v>
      </c>
      <c r="D224" s="135" t="s">
        <v>150</v>
      </c>
      <c r="E224" s="136" t="s">
        <v>227</v>
      </c>
      <c r="F224" s="137" t="s">
        <v>228</v>
      </c>
      <c r="G224" s="138" t="s">
        <v>171</v>
      </c>
      <c r="H224" s="139">
        <v>43</v>
      </c>
      <c r="I224" s="140"/>
      <c r="J224" s="141">
        <f>ROUND(I224*H224,2)</f>
        <v>0</v>
      </c>
      <c r="K224" s="137" t="s">
        <v>154</v>
      </c>
      <c r="L224" s="31"/>
      <c r="M224" s="142" t="s">
        <v>1</v>
      </c>
      <c r="N224" s="143" t="s">
        <v>44</v>
      </c>
      <c r="P224" s="144">
        <f>O224*H224</f>
        <v>0</v>
      </c>
      <c r="Q224" s="144">
        <v>1E-4</v>
      </c>
      <c r="R224" s="144">
        <f>Q224*H224</f>
        <v>4.3E-3</v>
      </c>
      <c r="S224" s="144">
        <v>0</v>
      </c>
      <c r="T224" s="145">
        <f>S224*H224</f>
        <v>0</v>
      </c>
      <c r="AR224" s="146" t="s">
        <v>155</v>
      </c>
      <c r="AT224" s="146" t="s">
        <v>150</v>
      </c>
      <c r="AU224" s="146" t="s">
        <v>88</v>
      </c>
      <c r="AY224" s="16" t="s">
        <v>148</v>
      </c>
      <c r="BE224" s="147">
        <f>IF(N224="základní",J224,0)</f>
        <v>0</v>
      </c>
      <c r="BF224" s="147">
        <f>IF(N224="snížená",J224,0)</f>
        <v>0</v>
      </c>
      <c r="BG224" s="147">
        <f>IF(N224="zákl. přenesená",J224,0)</f>
        <v>0</v>
      </c>
      <c r="BH224" s="147">
        <f>IF(N224="sníž. přenesená",J224,0)</f>
        <v>0</v>
      </c>
      <c r="BI224" s="147">
        <f>IF(N224="nulová",J224,0)</f>
        <v>0</v>
      </c>
      <c r="BJ224" s="16" t="s">
        <v>86</v>
      </c>
      <c r="BK224" s="147">
        <f>ROUND(I224*H224,2)</f>
        <v>0</v>
      </c>
      <c r="BL224" s="16" t="s">
        <v>155</v>
      </c>
      <c r="BM224" s="146" t="s">
        <v>537</v>
      </c>
    </row>
    <row r="225" spans="2:65" s="1" customFormat="1" ht="19.5">
      <c r="B225" s="31"/>
      <c r="D225" s="148" t="s">
        <v>157</v>
      </c>
      <c r="F225" s="149" t="s">
        <v>230</v>
      </c>
      <c r="I225" s="150"/>
      <c r="L225" s="31"/>
      <c r="M225" s="151"/>
      <c r="T225" s="55"/>
      <c r="AT225" s="16" t="s">
        <v>157</v>
      </c>
      <c r="AU225" s="16" t="s">
        <v>88</v>
      </c>
    </row>
    <row r="226" spans="2:65" s="12" customFormat="1" ht="11.25">
      <c r="B226" s="152"/>
      <c r="D226" s="148" t="s">
        <v>159</v>
      </c>
      <c r="E226" s="153" t="s">
        <v>1</v>
      </c>
      <c r="F226" s="154" t="s">
        <v>195</v>
      </c>
      <c r="H226" s="153" t="s">
        <v>1</v>
      </c>
      <c r="I226" s="155"/>
      <c r="L226" s="152"/>
      <c r="M226" s="156"/>
      <c r="T226" s="157"/>
      <c r="AT226" s="153" t="s">
        <v>159</v>
      </c>
      <c r="AU226" s="153" t="s">
        <v>88</v>
      </c>
      <c r="AV226" s="12" t="s">
        <v>86</v>
      </c>
      <c r="AW226" s="12" t="s">
        <v>33</v>
      </c>
      <c r="AX226" s="12" t="s">
        <v>79</v>
      </c>
      <c r="AY226" s="153" t="s">
        <v>148</v>
      </c>
    </row>
    <row r="227" spans="2:65" s="13" customFormat="1" ht="11.25">
      <c r="B227" s="158"/>
      <c r="D227" s="148" t="s">
        <v>159</v>
      </c>
      <c r="E227" s="159" t="s">
        <v>1</v>
      </c>
      <c r="F227" s="160" t="s">
        <v>538</v>
      </c>
      <c r="H227" s="161">
        <v>43</v>
      </c>
      <c r="I227" s="162"/>
      <c r="L227" s="158"/>
      <c r="M227" s="163"/>
      <c r="T227" s="164"/>
      <c r="AT227" s="159" t="s">
        <v>159</v>
      </c>
      <c r="AU227" s="159" t="s">
        <v>88</v>
      </c>
      <c r="AV227" s="13" t="s">
        <v>88</v>
      </c>
      <c r="AW227" s="13" t="s">
        <v>33</v>
      </c>
      <c r="AX227" s="13" t="s">
        <v>79</v>
      </c>
      <c r="AY227" s="159" t="s">
        <v>148</v>
      </c>
    </row>
    <row r="228" spans="2:65" s="14" customFormat="1" ht="11.25">
      <c r="B228" s="165"/>
      <c r="D228" s="148" t="s">
        <v>159</v>
      </c>
      <c r="E228" s="166" t="s">
        <v>1</v>
      </c>
      <c r="F228" s="167" t="s">
        <v>162</v>
      </c>
      <c r="H228" s="168">
        <v>43</v>
      </c>
      <c r="I228" s="169"/>
      <c r="L228" s="165"/>
      <c r="M228" s="170"/>
      <c r="T228" s="171"/>
      <c r="AT228" s="166" t="s">
        <v>159</v>
      </c>
      <c r="AU228" s="166" t="s">
        <v>88</v>
      </c>
      <c r="AV228" s="14" t="s">
        <v>155</v>
      </c>
      <c r="AW228" s="14" t="s">
        <v>33</v>
      </c>
      <c r="AX228" s="14" t="s">
        <v>86</v>
      </c>
      <c r="AY228" s="166" t="s">
        <v>148</v>
      </c>
    </row>
    <row r="229" spans="2:65" s="1" customFormat="1" ht="24.2" customHeight="1">
      <c r="B229" s="31"/>
      <c r="C229" s="135" t="s">
        <v>295</v>
      </c>
      <c r="D229" s="135" t="s">
        <v>150</v>
      </c>
      <c r="E229" s="136" t="s">
        <v>238</v>
      </c>
      <c r="F229" s="137" t="s">
        <v>239</v>
      </c>
      <c r="G229" s="138" t="s">
        <v>171</v>
      </c>
      <c r="H229" s="139">
        <v>95</v>
      </c>
      <c r="I229" s="140"/>
      <c r="J229" s="141">
        <f>ROUND(I229*H229,2)</f>
        <v>0</v>
      </c>
      <c r="K229" s="137" t="s">
        <v>154</v>
      </c>
      <c r="L229" s="31"/>
      <c r="M229" s="142" t="s">
        <v>1</v>
      </c>
      <c r="N229" s="143" t="s">
        <v>44</v>
      </c>
      <c r="P229" s="144">
        <f>O229*H229</f>
        <v>0</v>
      </c>
      <c r="Q229" s="144">
        <v>2.0000000000000001E-4</v>
      </c>
      <c r="R229" s="144">
        <f>Q229*H229</f>
        <v>1.9E-2</v>
      </c>
      <c r="S229" s="144">
        <v>0</v>
      </c>
      <c r="T229" s="145">
        <f>S229*H229</f>
        <v>0</v>
      </c>
      <c r="AR229" s="146" t="s">
        <v>155</v>
      </c>
      <c r="AT229" s="146" t="s">
        <v>150</v>
      </c>
      <c r="AU229" s="146" t="s">
        <v>88</v>
      </c>
      <c r="AY229" s="16" t="s">
        <v>148</v>
      </c>
      <c r="BE229" s="147">
        <f>IF(N229="základní",J229,0)</f>
        <v>0</v>
      </c>
      <c r="BF229" s="147">
        <f>IF(N229="snížená",J229,0)</f>
        <v>0</v>
      </c>
      <c r="BG229" s="147">
        <f>IF(N229="zákl. přenesená",J229,0)</f>
        <v>0</v>
      </c>
      <c r="BH229" s="147">
        <f>IF(N229="sníž. přenesená",J229,0)</f>
        <v>0</v>
      </c>
      <c r="BI229" s="147">
        <f>IF(N229="nulová",J229,0)</f>
        <v>0</v>
      </c>
      <c r="BJ229" s="16" t="s">
        <v>86</v>
      </c>
      <c r="BK229" s="147">
        <f>ROUND(I229*H229,2)</f>
        <v>0</v>
      </c>
      <c r="BL229" s="16" t="s">
        <v>155</v>
      </c>
      <c r="BM229" s="146" t="s">
        <v>539</v>
      </c>
    </row>
    <row r="230" spans="2:65" s="1" customFormat="1" ht="19.5">
      <c r="B230" s="31"/>
      <c r="D230" s="148" t="s">
        <v>157</v>
      </c>
      <c r="F230" s="149" t="s">
        <v>241</v>
      </c>
      <c r="I230" s="150"/>
      <c r="L230" s="31"/>
      <c r="M230" s="151"/>
      <c r="T230" s="55"/>
      <c r="AT230" s="16" t="s">
        <v>157</v>
      </c>
      <c r="AU230" s="16" t="s">
        <v>88</v>
      </c>
    </row>
    <row r="231" spans="2:65" s="12" customFormat="1" ht="11.25">
      <c r="B231" s="152"/>
      <c r="D231" s="148" t="s">
        <v>159</v>
      </c>
      <c r="E231" s="153" t="s">
        <v>1</v>
      </c>
      <c r="F231" s="154" t="s">
        <v>195</v>
      </c>
      <c r="H231" s="153" t="s">
        <v>1</v>
      </c>
      <c r="I231" s="155"/>
      <c r="L231" s="152"/>
      <c r="M231" s="156"/>
      <c r="T231" s="157"/>
      <c r="AT231" s="153" t="s">
        <v>159</v>
      </c>
      <c r="AU231" s="153" t="s">
        <v>88</v>
      </c>
      <c r="AV231" s="12" t="s">
        <v>86</v>
      </c>
      <c r="AW231" s="12" t="s">
        <v>33</v>
      </c>
      <c r="AX231" s="12" t="s">
        <v>79</v>
      </c>
      <c r="AY231" s="153" t="s">
        <v>148</v>
      </c>
    </row>
    <row r="232" spans="2:65" s="13" customFormat="1" ht="11.25">
      <c r="B232" s="158"/>
      <c r="D232" s="148" t="s">
        <v>159</v>
      </c>
      <c r="E232" s="159" t="s">
        <v>1</v>
      </c>
      <c r="F232" s="160" t="s">
        <v>536</v>
      </c>
      <c r="H232" s="161">
        <v>95</v>
      </c>
      <c r="I232" s="162"/>
      <c r="L232" s="158"/>
      <c r="M232" s="163"/>
      <c r="T232" s="164"/>
      <c r="AT232" s="159" t="s">
        <v>159</v>
      </c>
      <c r="AU232" s="159" t="s">
        <v>88</v>
      </c>
      <c r="AV232" s="13" t="s">
        <v>88</v>
      </c>
      <c r="AW232" s="13" t="s">
        <v>33</v>
      </c>
      <c r="AX232" s="13" t="s">
        <v>79</v>
      </c>
      <c r="AY232" s="159" t="s">
        <v>148</v>
      </c>
    </row>
    <row r="233" spans="2:65" s="14" customFormat="1" ht="11.25">
      <c r="B233" s="165"/>
      <c r="D233" s="148" t="s">
        <v>159</v>
      </c>
      <c r="E233" s="166" t="s">
        <v>1</v>
      </c>
      <c r="F233" s="167" t="s">
        <v>162</v>
      </c>
      <c r="H233" s="168">
        <v>95</v>
      </c>
      <c r="I233" s="169"/>
      <c r="L233" s="165"/>
      <c r="M233" s="170"/>
      <c r="T233" s="171"/>
      <c r="AT233" s="166" t="s">
        <v>159</v>
      </c>
      <c r="AU233" s="166" t="s">
        <v>88</v>
      </c>
      <c r="AV233" s="14" t="s">
        <v>155</v>
      </c>
      <c r="AW233" s="14" t="s">
        <v>33</v>
      </c>
      <c r="AX233" s="14" t="s">
        <v>86</v>
      </c>
      <c r="AY233" s="166" t="s">
        <v>148</v>
      </c>
    </row>
    <row r="234" spans="2:65" s="1" customFormat="1" ht="24.2" customHeight="1">
      <c r="B234" s="31"/>
      <c r="C234" s="135" t="s">
        <v>300</v>
      </c>
      <c r="D234" s="135" t="s">
        <v>150</v>
      </c>
      <c r="E234" s="136" t="s">
        <v>243</v>
      </c>
      <c r="F234" s="137" t="s">
        <v>244</v>
      </c>
      <c r="G234" s="138" t="s">
        <v>171</v>
      </c>
      <c r="H234" s="139">
        <v>43</v>
      </c>
      <c r="I234" s="140"/>
      <c r="J234" s="141">
        <f>ROUND(I234*H234,2)</f>
        <v>0</v>
      </c>
      <c r="K234" s="137" t="s">
        <v>154</v>
      </c>
      <c r="L234" s="31"/>
      <c r="M234" s="142" t="s">
        <v>1</v>
      </c>
      <c r="N234" s="143" t="s">
        <v>44</v>
      </c>
      <c r="P234" s="144">
        <f>O234*H234</f>
        <v>0</v>
      </c>
      <c r="Q234" s="144">
        <v>2.0000000000000001E-4</v>
      </c>
      <c r="R234" s="144">
        <f>Q234*H234</f>
        <v>8.6E-3</v>
      </c>
      <c r="S234" s="144">
        <v>0</v>
      </c>
      <c r="T234" s="145">
        <f>S234*H234</f>
        <v>0</v>
      </c>
      <c r="AR234" s="146" t="s">
        <v>155</v>
      </c>
      <c r="AT234" s="146" t="s">
        <v>150</v>
      </c>
      <c r="AU234" s="146" t="s">
        <v>88</v>
      </c>
      <c r="AY234" s="16" t="s">
        <v>148</v>
      </c>
      <c r="BE234" s="147">
        <f>IF(N234="základní",J234,0)</f>
        <v>0</v>
      </c>
      <c r="BF234" s="147">
        <f>IF(N234="snížená",J234,0)</f>
        <v>0</v>
      </c>
      <c r="BG234" s="147">
        <f>IF(N234="zákl. přenesená",J234,0)</f>
        <v>0</v>
      </c>
      <c r="BH234" s="147">
        <f>IF(N234="sníž. přenesená",J234,0)</f>
        <v>0</v>
      </c>
      <c r="BI234" s="147">
        <f>IF(N234="nulová",J234,0)</f>
        <v>0</v>
      </c>
      <c r="BJ234" s="16" t="s">
        <v>86</v>
      </c>
      <c r="BK234" s="147">
        <f>ROUND(I234*H234,2)</f>
        <v>0</v>
      </c>
      <c r="BL234" s="16" t="s">
        <v>155</v>
      </c>
      <c r="BM234" s="146" t="s">
        <v>540</v>
      </c>
    </row>
    <row r="235" spans="2:65" s="1" customFormat="1" ht="19.5">
      <c r="B235" s="31"/>
      <c r="D235" s="148" t="s">
        <v>157</v>
      </c>
      <c r="F235" s="149" t="s">
        <v>246</v>
      </c>
      <c r="I235" s="150"/>
      <c r="L235" s="31"/>
      <c r="M235" s="151"/>
      <c r="T235" s="55"/>
      <c r="AT235" s="16" t="s">
        <v>157</v>
      </c>
      <c r="AU235" s="16" t="s">
        <v>88</v>
      </c>
    </row>
    <row r="236" spans="2:65" s="12" customFormat="1" ht="11.25">
      <c r="B236" s="152"/>
      <c r="D236" s="148" t="s">
        <v>159</v>
      </c>
      <c r="E236" s="153" t="s">
        <v>1</v>
      </c>
      <c r="F236" s="154" t="s">
        <v>195</v>
      </c>
      <c r="H236" s="153" t="s">
        <v>1</v>
      </c>
      <c r="I236" s="155"/>
      <c r="L236" s="152"/>
      <c r="M236" s="156"/>
      <c r="T236" s="157"/>
      <c r="AT236" s="153" t="s">
        <v>159</v>
      </c>
      <c r="AU236" s="153" t="s">
        <v>88</v>
      </c>
      <c r="AV236" s="12" t="s">
        <v>86</v>
      </c>
      <c r="AW236" s="12" t="s">
        <v>33</v>
      </c>
      <c r="AX236" s="12" t="s">
        <v>79</v>
      </c>
      <c r="AY236" s="153" t="s">
        <v>148</v>
      </c>
    </row>
    <row r="237" spans="2:65" s="13" customFormat="1" ht="11.25">
      <c r="B237" s="158"/>
      <c r="D237" s="148" t="s">
        <v>159</v>
      </c>
      <c r="E237" s="159" t="s">
        <v>1</v>
      </c>
      <c r="F237" s="160" t="s">
        <v>538</v>
      </c>
      <c r="H237" s="161">
        <v>43</v>
      </c>
      <c r="I237" s="162"/>
      <c r="L237" s="158"/>
      <c r="M237" s="163"/>
      <c r="T237" s="164"/>
      <c r="AT237" s="159" t="s">
        <v>159</v>
      </c>
      <c r="AU237" s="159" t="s">
        <v>88</v>
      </c>
      <c r="AV237" s="13" t="s">
        <v>88</v>
      </c>
      <c r="AW237" s="13" t="s">
        <v>33</v>
      </c>
      <c r="AX237" s="13" t="s">
        <v>79</v>
      </c>
      <c r="AY237" s="159" t="s">
        <v>148</v>
      </c>
    </row>
    <row r="238" spans="2:65" s="14" customFormat="1" ht="11.25">
      <c r="B238" s="165"/>
      <c r="D238" s="148" t="s">
        <v>159</v>
      </c>
      <c r="E238" s="166" t="s">
        <v>1</v>
      </c>
      <c r="F238" s="167" t="s">
        <v>162</v>
      </c>
      <c r="H238" s="168">
        <v>43</v>
      </c>
      <c r="I238" s="169"/>
      <c r="L238" s="165"/>
      <c r="M238" s="170"/>
      <c r="T238" s="171"/>
      <c r="AT238" s="166" t="s">
        <v>159</v>
      </c>
      <c r="AU238" s="166" t="s">
        <v>88</v>
      </c>
      <c r="AV238" s="14" t="s">
        <v>155</v>
      </c>
      <c r="AW238" s="14" t="s">
        <v>33</v>
      </c>
      <c r="AX238" s="14" t="s">
        <v>86</v>
      </c>
      <c r="AY238" s="166" t="s">
        <v>148</v>
      </c>
    </row>
    <row r="239" spans="2:65" s="1" customFormat="1" ht="16.5" customHeight="1">
      <c r="B239" s="31"/>
      <c r="C239" s="135" t="s">
        <v>280</v>
      </c>
      <c r="D239" s="135" t="s">
        <v>150</v>
      </c>
      <c r="E239" s="136" t="s">
        <v>253</v>
      </c>
      <c r="F239" s="137" t="s">
        <v>254</v>
      </c>
      <c r="G239" s="138" t="s">
        <v>171</v>
      </c>
      <c r="H239" s="139">
        <v>138</v>
      </c>
      <c r="I239" s="140"/>
      <c r="J239" s="141">
        <f>ROUND(I239*H239,2)</f>
        <v>0</v>
      </c>
      <c r="K239" s="137" t="s">
        <v>154</v>
      </c>
      <c r="L239" s="31"/>
      <c r="M239" s="142" t="s">
        <v>1</v>
      </c>
      <c r="N239" s="143" t="s">
        <v>44</v>
      </c>
      <c r="P239" s="144">
        <f>O239*H239</f>
        <v>0</v>
      </c>
      <c r="Q239" s="144">
        <v>0</v>
      </c>
      <c r="R239" s="144">
        <f>Q239*H239</f>
        <v>0</v>
      </c>
      <c r="S239" s="144">
        <v>0</v>
      </c>
      <c r="T239" s="145">
        <f>S239*H239</f>
        <v>0</v>
      </c>
      <c r="AR239" s="146" t="s">
        <v>155</v>
      </c>
      <c r="AT239" s="146" t="s">
        <v>150</v>
      </c>
      <c r="AU239" s="146" t="s">
        <v>88</v>
      </c>
      <c r="AY239" s="16" t="s">
        <v>148</v>
      </c>
      <c r="BE239" s="147">
        <f>IF(N239="základní",J239,0)</f>
        <v>0</v>
      </c>
      <c r="BF239" s="147">
        <f>IF(N239="snížená",J239,0)</f>
        <v>0</v>
      </c>
      <c r="BG239" s="147">
        <f>IF(N239="zákl. přenesená",J239,0)</f>
        <v>0</v>
      </c>
      <c r="BH239" s="147">
        <f>IF(N239="sníž. přenesená",J239,0)</f>
        <v>0</v>
      </c>
      <c r="BI239" s="147">
        <f>IF(N239="nulová",J239,0)</f>
        <v>0</v>
      </c>
      <c r="BJ239" s="16" t="s">
        <v>86</v>
      </c>
      <c r="BK239" s="147">
        <f>ROUND(I239*H239,2)</f>
        <v>0</v>
      </c>
      <c r="BL239" s="16" t="s">
        <v>155</v>
      </c>
      <c r="BM239" s="146" t="s">
        <v>541</v>
      </c>
    </row>
    <row r="240" spans="2:65" s="1" customFormat="1" ht="19.5">
      <c r="B240" s="31"/>
      <c r="D240" s="148" t="s">
        <v>157</v>
      </c>
      <c r="F240" s="149" t="s">
        <v>256</v>
      </c>
      <c r="I240" s="150"/>
      <c r="L240" s="31"/>
      <c r="M240" s="151"/>
      <c r="T240" s="55"/>
      <c r="AT240" s="16" t="s">
        <v>157</v>
      </c>
      <c r="AU240" s="16" t="s">
        <v>88</v>
      </c>
    </row>
    <row r="241" spans="2:65" s="12" customFormat="1" ht="11.25">
      <c r="B241" s="152"/>
      <c r="D241" s="148" t="s">
        <v>159</v>
      </c>
      <c r="E241" s="153" t="s">
        <v>1</v>
      </c>
      <c r="F241" s="154" t="s">
        <v>195</v>
      </c>
      <c r="H241" s="153" t="s">
        <v>1</v>
      </c>
      <c r="I241" s="155"/>
      <c r="L241" s="152"/>
      <c r="M241" s="156"/>
      <c r="T241" s="157"/>
      <c r="AT241" s="153" t="s">
        <v>159</v>
      </c>
      <c r="AU241" s="153" t="s">
        <v>88</v>
      </c>
      <c r="AV241" s="12" t="s">
        <v>86</v>
      </c>
      <c r="AW241" s="12" t="s">
        <v>33</v>
      </c>
      <c r="AX241" s="12" t="s">
        <v>79</v>
      </c>
      <c r="AY241" s="153" t="s">
        <v>148</v>
      </c>
    </row>
    <row r="242" spans="2:65" s="13" customFormat="1" ht="11.25">
      <c r="B242" s="158"/>
      <c r="D242" s="148" t="s">
        <v>159</v>
      </c>
      <c r="E242" s="159" t="s">
        <v>1</v>
      </c>
      <c r="F242" s="160" t="s">
        <v>536</v>
      </c>
      <c r="H242" s="161">
        <v>95</v>
      </c>
      <c r="I242" s="162"/>
      <c r="L242" s="158"/>
      <c r="M242" s="163"/>
      <c r="T242" s="164"/>
      <c r="AT242" s="159" t="s">
        <v>159</v>
      </c>
      <c r="AU242" s="159" t="s">
        <v>88</v>
      </c>
      <c r="AV242" s="13" t="s">
        <v>88</v>
      </c>
      <c r="AW242" s="13" t="s">
        <v>33</v>
      </c>
      <c r="AX242" s="13" t="s">
        <v>79</v>
      </c>
      <c r="AY242" s="159" t="s">
        <v>148</v>
      </c>
    </row>
    <row r="243" spans="2:65" s="13" customFormat="1" ht="11.25">
      <c r="B243" s="158"/>
      <c r="D243" s="148" t="s">
        <v>159</v>
      </c>
      <c r="E243" s="159" t="s">
        <v>1</v>
      </c>
      <c r="F243" s="160" t="s">
        <v>538</v>
      </c>
      <c r="H243" s="161">
        <v>43</v>
      </c>
      <c r="I243" s="162"/>
      <c r="L243" s="158"/>
      <c r="M243" s="163"/>
      <c r="T243" s="164"/>
      <c r="AT243" s="159" t="s">
        <v>159</v>
      </c>
      <c r="AU243" s="159" t="s">
        <v>88</v>
      </c>
      <c r="AV243" s="13" t="s">
        <v>88</v>
      </c>
      <c r="AW243" s="13" t="s">
        <v>33</v>
      </c>
      <c r="AX243" s="13" t="s">
        <v>79</v>
      </c>
      <c r="AY243" s="159" t="s">
        <v>148</v>
      </c>
    </row>
    <row r="244" spans="2:65" s="14" customFormat="1" ht="11.25">
      <c r="B244" s="165"/>
      <c r="D244" s="148" t="s">
        <v>159</v>
      </c>
      <c r="E244" s="166" t="s">
        <v>1</v>
      </c>
      <c r="F244" s="167" t="s">
        <v>162</v>
      </c>
      <c r="H244" s="168">
        <v>138</v>
      </c>
      <c r="I244" s="169"/>
      <c r="L244" s="165"/>
      <c r="M244" s="170"/>
      <c r="T244" s="171"/>
      <c r="AT244" s="166" t="s">
        <v>159</v>
      </c>
      <c r="AU244" s="166" t="s">
        <v>88</v>
      </c>
      <c r="AV244" s="14" t="s">
        <v>155</v>
      </c>
      <c r="AW244" s="14" t="s">
        <v>33</v>
      </c>
      <c r="AX244" s="14" t="s">
        <v>86</v>
      </c>
      <c r="AY244" s="166" t="s">
        <v>148</v>
      </c>
    </row>
    <row r="245" spans="2:65" s="1" customFormat="1" ht="33" customHeight="1">
      <c r="B245" s="31"/>
      <c r="C245" s="135" t="s">
        <v>305</v>
      </c>
      <c r="D245" s="135" t="s">
        <v>150</v>
      </c>
      <c r="E245" s="136" t="s">
        <v>263</v>
      </c>
      <c r="F245" s="137" t="s">
        <v>264</v>
      </c>
      <c r="G245" s="138" t="s">
        <v>171</v>
      </c>
      <c r="H245" s="139">
        <v>198</v>
      </c>
      <c r="I245" s="140"/>
      <c r="J245" s="141">
        <f>ROUND(I245*H245,2)</f>
        <v>0</v>
      </c>
      <c r="K245" s="137" t="s">
        <v>154</v>
      </c>
      <c r="L245" s="31"/>
      <c r="M245" s="142" t="s">
        <v>1</v>
      </c>
      <c r="N245" s="143" t="s">
        <v>44</v>
      </c>
      <c r="P245" s="144">
        <f>O245*H245</f>
        <v>0</v>
      </c>
      <c r="Q245" s="144">
        <v>0.16850000000000001</v>
      </c>
      <c r="R245" s="144">
        <f>Q245*H245</f>
        <v>33.363</v>
      </c>
      <c r="S245" s="144">
        <v>0</v>
      </c>
      <c r="T245" s="145">
        <f>S245*H245</f>
        <v>0</v>
      </c>
      <c r="AR245" s="146" t="s">
        <v>155</v>
      </c>
      <c r="AT245" s="146" t="s">
        <v>150</v>
      </c>
      <c r="AU245" s="146" t="s">
        <v>88</v>
      </c>
      <c r="AY245" s="16" t="s">
        <v>148</v>
      </c>
      <c r="BE245" s="147">
        <f>IF(N245="základní",J245,0)</f>
        <v>0</v>
      </c>
      <c r="BF245" s="147">
        <f>IF(N245="snížená",J245,0)</f>
        <v>0</v>
      </c>
      <c r="BG245" s="147">
        <f>IF(N245="zákl. přenesená",J245,0)</f>
        <v>0</v>
      </c>
      <c r="BH245" s="147">
        <f>IF(N245="sníž. přenesená",J245,0)</f>
        <v>0</v>
      </c>
      <c r="BI245" s="147">
        <f>IF(N245="nulová",J245,0)</f>
        <v>0</v>
      </c>
      <c r="BJ245" s="16" t="s">
        <v>86</v>
      </c>
      <c r="BK245" s="147">
        <f>ROUND(I245*H245,2)</f>
        <v>0</v>
      </c>
      <c r="BL245" s="16" t="s">
        <v>155</v>
      </c>
      <c r="BM245" s="146" t="s">
        <v>542</v>
      </c>
    </row>
    <row r="246" spans="2:65" s="1" customFormat="1" ht="29.25">
      <c r="B246" s="31"/>
      <c r="D246" s="148" t="s">
        <v>157</v>
      </c>
      <c r="F246" s="149" t="s">
        <v>266</v>
      </c>
      <c r="I246" s="150"/>
      <c r="L246" s="31"/>
      <c r="M246" s="151"/>
      <c r="T246" s="55"/>
      <c r="AT246" s="16" t="s">
        <v>157</v>
      </c>
      <c r="AU246" s="16" t="s">
        <v>88</v>
      </c>
    </row>
    <row r="247" spans="2:65" s="12" customFormat="1" ht="11.25">
      <c r="B247" s="152"/>
      <c r="D247" s="148" t="s">
        <v>159</v>
      </c>
      <c r="E247" s="153" t="s">
        <v>1</v>
      </c>
      <c r="F247" s="154" t="s">
        <v>195</v>
      </c>
      <c r="H247" s="153" t="s">
        <v>1</v>
      </c>
      <c r="I247" s="155"/>
      <c r="L247" s="152"/>
      <c r="M247" s="156"/>
      <c r="T247" s="157"/>
      <c r="AT247" s="153" t="s">
        <v>159</v>
      </c>
      <c r="AU247" s="153" t="s">
        <v>88</v>
      </c>
      <c r="AV247" s="12" t="s">
        <v>86</v>
      </c>
      <c r="AW247" s="12" t="s">
        <v>33</v>
      </c>
      <c r="AX247" s="12" t="s">
        <v>79</v>
      </c>
      <c r="AY247" s="153" t="s">
        <v>148</v>
      </c>
    </row>
    <row r="248" spans="2:65" s="13" customFormat="1" ht="11.25">
      <c r="B248" s="158"/>
      <c r="D248" s="148" t="s">
        <v>159</v>
      </c>
      <c r="E248" s="159" t="s">
        <v>1</v>
      </c>
      <c r="F248" s="160" t="s">
        <v>496</v>
      </c>
      <c r="H248" s="161">
        <v>198</v>
      </c>
      <c r="I248" s="162"/>
      <c r="L248" s="158"/>
      <c r="M248" s="163"/>
      <c r="T248" s="164"/>
      <c r="AT248" s="159" t="s">
        <v>159</v>
      </c>
      <c r="AU248" s="159" t="s">
        <v>88</v>
      </c>
      <c r="AV248" s="13" t="s">
        <v>88</v>
      </c>
      <c r="AW248" s="13" t="s">
        <v>33</v>
      </c>
      <c r="AX248" s="13" t="s">
        <v>79</v>
      </c>
      <c r="AY248" s="159" t="s">
        <v>148</v>
      </c>
    </row>
    <row r="249" spans="2:65" s="14" customFormat="1" ht="11.25">
      <c r="B249" s="165"/>
      <c r="D249" s="148" t="s">
        <v>159</v>
      </c>
      <c r="E249" s="166" t="s">
        <v>1</v>
      </c>
      <c r="F249" s="167" t="s">
        <v>162</v>
      </c>
      <c r="H249" s="168">
        <v>198</v>
      </c>
      <c r="I249" s="169"/>
      <c r="L249" s="165"/>
      <c r="M249" s="170"/>
      <c r="T249" s="171"/>
      <c r="AT249" s="166" t="s">
        <v>159</v>
      </c>
      <c r="AU249" s="166" t="s">
        <v>88</v>
      </c>
      <c r="AV249" s="14" t="s">
        <v>155</v>
      </c>
      <c r="AW249" s="14" t="s">
        <v>33</v>
      </c>
      <c r="AX249" s="14" t="s">
        <v>86</v>
      </c>
      <c r="AY249" s="166" t="s">
        <v>148</v>
      </c>
    </row>
    <row r="250" spans="2:65" s="1" customFormat="1" ht="16.5" customHeight="1">
      <c r="B250" s="31"/>
      <c r="C250" s="172" t="s">
        <v>311</v>
      </c>
      <c r="D250" s="172" t="s">
        <v>269</v>
      </c>
      <c r="E250" s="173" t="s">
        <v>270</v>
      </c>
      <c r="F250" s="174" t="s">
        <v>271</v>
      </c>
      <c r="G250" s="175" t="s">
        <v>171</v>
      </c>
      <c r="H250" s="176">
        <v>197.88</v>
      </c>
      <c r="I250" s="177"/>
      <c r="J250" s="178">
        <f>ROUND(I250*H250,2)</f>
        <v>0</v>
      </c>
      <c r="K250" s="174" t="s">
        <v>154</v>
      </c>
      <c r="L250" s="179"/>
      <c r="M250" s="180" t="s">
        <v>1</v>
      </c>
      <c r="N250" s="181" t="s">
        <v>44</v>
      </c>
      <c r="P250" s="144">
        <f>O250*H250</f>
        <v>0</v>
      </c>
      <c r="Q250" s="144">
        <v>0.08</v>
      </c>
      <c r="R250" s="144">
        <f>Q250*H250</f>
        <v>15.830399999999999</v>
      </c>
      <c r="S250" s="144">
        <v>0</v>
      </c>
      <c r="T250" s="145">
        <f>S250*H250</f>
        <v>0</v>
      </c>
      <c r="AR250" s="146" t="s">
        <v>202</v>
      </c>
      <c r="AT250" s="146" t="s">
        <v>269</v>
      </c>
      <c r="AU250" s="146" t="s">
        <v>88</v>
      </c>
      <c r="AY250" s="16" t="s">
        <v>148</v>
      </c>
      <c r="BE250" s="147">
        <f>IF(N250="základní",J250,0)</f>
        <v>0</v>
      </c>
      <c r="BF250" s="147">
        <f>IF(N250="snížená",J250,0)</f>
        <v>0</v>
      </c>
      <c r="BG250" s="147">
        <f>IF(N250="zákl. přenesená",J250,0)</f>
        <v>0</v>
      </c>
      <c r="BH250" s="147">
        <f>IF(N250="sníž. přenesená",J250,0)</f>
        <v>0</v>
      </c>
      <c r="BI250" s="147">
        <f>IF(N250="nulová",J250,0)</f>
        <v>0</v>
      </c>
      <c r="BJ250" s="16" t="s">
        <v>86</v>
      </c>
      <c r="BK250" s="147">
        <f>ROUND(I250*H250,2)</f>
        <v>0</v>
      </c>
      <c r="BL250" s="16" t="s">
        <v>155</v>
      </c>
      <c r="BM250" s="146" t="s">
        <v>543</v>
      </c>
    </row>
    <row r="251" spans="2:65" s="1" customFormat="1" ht="11.25">
      <c r="B251" s="31"/>
      <c r="D251" s="148" t="s">
        <v>157</v>
      </c>
      <c r="F251" s="149" t="s">
        <v>271</v>
      </c>
      <c r="I251" s="150"/>
      <c r="L251" s="31"/>
      <c r="M251" s="151"/>
      <c r="T251" s="55"/>
      <c r="AT251" s="16" t="s">
        <v>157</v>
      </c>
      <c r="AU251" s="16" t="s">
        <v>88</v>
      </c>
    </row>
    <row r="252" spans="2:65" s="13" customFormat="1" ht="11.25">
      <c r="B252" s="158"/>
      <c r="D252" s="148" t="s">
        <v>159</v>
      </c>
      <c r="E252" s="159" t="s">
        <v>1</v>
      </c>
      <c r="F252" s="160" t="s">
        <v>544</v>
      </c>
      <c r="H252" s="161">
        <v>194</v>
      </c>
      <c r="I252" s="162"/>
      <c r="L252" s="158"/>
      <c r="M252" s="163"/>
      <c r="T252" s="164"/>
      <c r="AT252" s="159" t="s">
        <v>159</v>
      </c>
      <c r="AU252" s="159" t="s">
        <v>88</v>
      </c>
      <c r="AV252" s="13" t="s">
        <v>88</v>
      </c>
      <c r="AW252" s="13" t="s">
        <v>33</v>
      </c>
      <c r="AX252" s="13" t="s">
        <v>86</v>
      </c>
      <c r="AY252" s="159" t="s">
        <v>148</v>
      </c>
    </row>
    <row r="253" spans="2:65" s="13" customFormat="1" ht="11.25">
      <c r="B253" s="158"/>
      <c r="D253" s="148" t="s">
        <v>159</v>
      </c>
      <c r="F253" s="160" t="s">
        <v>545</v>
      </c>
      <c r="H253" s="161">
        <v>197.88</v>
      </c>
      <c r="I253" s="162"/>
      <c r="L253" s="158"/>
      <c r="M253" s="163"/>
      <c r="T253" s="164"/>
      <c r="AT253" s="159" t="s">
        <v>159</v>
      </c>
      <c r="AU253" s="159" t="s">
        <v>88</v>
      </c>
      <c r="AV253" s="13" t="s">
        <v>88</v>
      </c>
      <c r="AW253" s="13" t="s">
        <v>4</v>
      </c>
      <c r="AX253" s="13" t="s">
        <v>86</v>
      </c>
      <c r="AY253" s="159" t="s">
        <v>148</v>
      </c>
    </row>
    <row r="254" spans="2:65" s="1" customFormat="1" ht="24.2" customHeight="1">
      <c r="B254" s="31"/>
      <c r="C254" s="172" t="s">
        <v>315</v>
      </c>
      <c r="D254" s="172" t="s">
        <v>269</v>
      </c>
      <c r="E254" s="173" t="s">
        <v>276</v>
      </c>
      <c r="F254" s="174" t="s">
        <v>277</v>
      </c>
      <c r="G254" s="175" t="s">
        <v>171</v>
      </c>
      <c r="H254" s="176">
        <v>4.08</v>
      </c>
      <c r="I254" s="177"/>
      <c r="J254" s="178">
        <f>ROUND(I254*H254,2)</f>
        <v>0</v>
      </c>
      <c r="K254" s="174" t="s">
        <v>154</v>
      </c>
      <c r="L254" s="179"/>
      <c r="M254" s="180" t="s">
        <v>1</v>
      </c>
      <c r="N254" s="181" t="s">
        <v>44</v>
      </c>
      <c r="P254" s="144">
        <f>O254*H254</f>
        <v>0</v>
      </c>
      <c r="Q254" s="144">
        <v>4.8300000000000003E-2</v>
      </c>
      <c r="R254" s="144">
        <f>Q254*H254</f>
        <v>0.19706400000000002</v>
      </c>
      <c r="S254" s="144">
        <v>0</v>
      </c>
      <c r="T254" s="145">
        <f>S254*H254</f>
        <v>0</v>
      </c>
      <c r="AR254" s="146" t="s">
        <v>202</v>
      </c>
      <c r="AT254" s="146" t="s">
        <v>269</v>
      </c>
      <c r="AU254" s="146" t="s">
        <v>88</v>
      </c>
      <c r="AY254" s="16" t="s">
        <v>148</v>
      </c>
      <c r="BE254" s="147">
        <f>IF(N254="základní",J254,0)</f>
        <v>0</v>
      </c>
      <c r="BF254" s="147">
        <f>IF(N254="snížená",J254,0)</f>
        <v>0</v>
      </c>
      <c r="BG254" s="147">
        <f>IF(N254="zákl. přenesená",J254,0)</f>
        <v>0</v>
      </c>
      <c r="BH254" s="147">
        <f>IF(N254="sníž. přenesená",J254,0)</f>
        <v>0</v>
      </c>
      <c r="BI254" s="147">
        <f>IF(N254="nulová",J254,0)</f>
        <v>0</v>
      </c>
      <c r="BJ254" s="16" t="s">
        <v>86</v>
      </c>
      <c r="BK254" s="147">
        <f>ROUND(I254*H254,2)</f>
        <v>0</v>
      </c>
      <c r="BL254" s="16" t="s">
        <v>155</v>
      </c>
      <c r="BM254" s="146" t="s">
        <v>546</v>
      </c>
    </row>
    <row r="255" spans="2:65" s="1" customFormat="1" ht="11.25">
      <c r="B255" s="31"/>
      <c r="D255" s="148" t="s">
        <v>157</v>
      </c>
      <c r="F255" s="149" t="s">
        <v>277</v>
      </c>
      <c r="I255" s="150"/>
      <c r="L255" s="31"/>
      <c r="M255" s="151"/>
      <c r="T255" s="55"/>
      <c r="AT255" s="16" t="s">
        <v>157</v>
      </c>
      <c r="AU255" s="16" t="s">
        <v>88</v>
      </c>
    </row>
    <row r="256" spans="2:65" s="13" customFormat="1" ht="11.25">
      <c r="B256" s="158"/>
      <c r="D256" s="148" t="s">
        <v>159</v>
      </c>
      <c r="E256" s="159" t="s">
        <v>1</v>
      </c>
      <c r="F256" s="160" t="s">
        <v>155</v>
      </c>
      <c r="H256" s="161">
        <v>4</v>
      </c>
      <c r="I256" s="162"/>
      <c r="L256" s="158"/>
      <c r="M256" s="163"/>
      <c r="T256" s="164"/>
      <c r="AT256" s="159" t="s">
        <v>159</v>
      </c>
      <c r="AU256" s="159" t="s">
        <v>88</v>
      </c>
      <c r="AV256" s="13" t="s">
        <v>88</v>
      </c>
      <c r="AW256" s="13" t="s">
        <v>33</v>
      </c>
      <c r="AX256" s="13" t="s">
        <v>86</v>
      </c>
      <c r="AY256" s="159" t="s">
        <v>148</v>
      </c>
    </row>
    <row r="257" spans="2:65" s="13" customFormat="1" ht="11.25">
      <c r="B257" s="158"/>
      <c r="D257" s="148" t="s">
        <v>159</v>
      </c>
      <c r="F257" s="160" t="s">
        <v>547</v>
      </c>
      <c r="H257" s="161">
        <v>4.08</v>
      </c>
      <c r="I257" s="162"/>
      <c r="L257" s="158"/>
      <c r="M257" s="163"/>
      <c r="T257" s="164"/>
      <c r="AT257" s="159" t="s">
        <v>159</v>
      </c>
      <c r="AU257" s="159" t="s">
        <v>88</v>
      </c>
      <c r="AV257" s="13" t="s">
        <v>88</v>
      </c>
      <c r="AW257" s="13" t="s">
        <v>4</v>
      </c>
      <c r="AX257" s="13" t="s">
        <v>86</v>
      </c>
      <c r="AY257" s="159" t="s">
        <v>148</v>
      </c>
    </row>
    <row r="258" spans="2:65" s="1" customFormat="1" ht="24.2" customHeight="1">
      <c r="B258" s="31"/>
      <c r="C258" s="172" t="s">
        <v>320</v>
      </c>
      <c r="D258" s="172" t="s">
        <v>269</v>
      </c>
      <c r="E258" s="173" t="s">
        <v>281</v>
      </c>
      <c r="F258" s="174" t="s">
        <v>282</v>
      </c>
      <c r="G258" s="175" t="s">
        <v>171</v>
      </c>
      <c r="H258" s="176">
        <v>2.04</v>
      </c>
      <c r="I258" s="177"/>
      <c r="J258" s="178">
        <f>ROUND(I258*H258,2)</f>
        <v>0</v>
      </c>
      <c r="K258" s="174" t="s">
        <v>154</v>
      </c>
      <c r="L258" s="179"/>
      <c r="M258" s="180" t="s">
        <v>1</v>
      </c>
      <c r="N258" s="181" t="s">
        <v>44</v>
      </c>
      <c r="P258" s="144">
        <f>O258*H258</f>
        <v>0</v>
      </c>
      <c r="Q258" s="144">
        <v>8.5999999999999993E-2</v>
      </c>
      <c r="R258" s="144">
        <f>Q258*H258</f>
        <v>0.17543999999999998</v>
      </c>
      <c r="S258" s="144">
        <v>0</v>
      </c>
      <c r="T258" s="145">
        <f>S258*H258</f>
        <v>0</v>
      </c>
      <c r="AR258" s="146" t="s">
        <v>202</v>
      </c>
      <c r="AT258" s="146" t="s">
        <v>269</v>
      </c>
      <c r="AU258" s="146" t="s">
        <v>88</v>
      </c>
      <c r="AY258" s="16" t="s">
        <v>148</v>
      </c>
      <c r="BE258" s="147">
        <f>IF(N258="základní",J258,0)</f>
        <v>0</v>
      </c>
      <c r="BF258" s="147">
        <f>IF(N258="snížená",J258,0)</f>
        <v>0</v>
      </c>
      <c r="BG258" s="147">
        <f>IF(N258="zákl. přenesená",J258,0)</f>
        <v>0</v>
      </c>
      <c r="BH258" s="147">
        <f>IF(N258="sníž. přenesená",J258,0)</f>
        <v>0</v>
      </c>
      <c r="BI258" s="147">
        <f>IF(N258="nulová",J258,0)</f>
        <v>0</v>
      </c>
      <c r="BJ258" s="16" t="s">
        <v>86</v>
      </c>
      <c r="BK258" s="147">
        <f>ROUND(I258*H258,2)</f>
        <v>0</v>
      </c>
      <c r="BL258" s="16" t="s">
        <v>155</v>
      </c>
      <c r="BM258" s="146" t="s">
        <v>548</v>
      </c>
    </row>
    <row r="259" spans="2:65" s="1" customFormat="1" ht="11.25">
      <c r="B259" s="31"/>
      <c r="D259" s="148" t="s">
        <v>157</v>
      </c>
      <c r="F259" s="149" t="s">
        <v>282</v>
      </c>
      <c r="I259" s="150"/>
      <c r="L259" s="31"/>
      <c r="M259" s="151"/>
      <c r="T259" s="55"/>
      <c r="AT259" s="16" t="s">
        <v>157</v>
      </c>
      <c r="AU259" s="16" t="s">
        <v>88</v>
      </c>
    </row>
    <row r="260" spans="2:65" s="13" customFormat="1" ht="11.25">
      <c r="B260" s="158"/>
      <c r="D260" s="148" t="s">
        <v>159</v>
      </c>
      <c r="E260" s="159" t="s">
        <v>1</v>
      </c>
      <c r="F260" s="160" t="s">
        <v>88</v>
      </c>
      <c r="H260" s="161">
        <v>2</v>
      </c>
      <c r="I260" s="162"/>
      <c r="L260" s="158"/>
      <c r="M260" s="163"/>
      <c r="T260" s="164"/>
      <c r="AT260" s="159" t="s">
        <v>159</v>
      </c>
      <c r="AU260" s="159" t="s">
        <v>88</v>
      </c>
      <c r="AV260" s="13" t="s">
        <v>88</v>
      </c>
      <c r="AW260" s="13" t="s">
        <v>33</v>
      </c>
      <c r="AX260" s="13" t="s">
        <v>86</v>
      </c>
      <c r="AY260" s="159" t="s">
        <v>148</v>
      </c>
    </row>
    <row r="261" spans="2:65" s="13" customFormat="1" ht="11.25">
      <c r="B261" s="158"/>
      <c r="D261" s="148" t="s">
        <v>159</v>
      </c>
      <c r="F261" s="160" t="s">
        <v>284</v>
      </c>
      <c r="H261" s="161">
        <v>2.04</v>
      </c>
      <c r="I261" s="162"/>
      <c r="L261" s="158"/>
      <c r="M261" s="163"/>
      <c r="T261" s="164"/>
      <c r="AT261" s="159" t="s">
        <v>159</v>
      </c>
      <c r="AU261" s="159" t="s">
        <v>88</v>
      </c>
      <c r="AV261" s="13" t="s">
        <v>88</v>
      </c>
      <c r="AW261" s="13" t="s">
        <v>4</v>
      </c>
      <c r="AX261" s="13" t="s">
        <v>86</v>
      </c>
      <c r="AY261" s="159" t="s">
        <v>148</v>
      </c>
    </row>
    <row r="262" spans="2:65" s="1" customFormat="1" ht="24.2" customHeight="1">
      <c r="B262" s="31"/>
      <c r="C262" s="135" t="s">
        <v>363</v>
      </c>
      <c r="D262" s="135" t="s">
        <v>150</v>
      </c>
      <c r="E262" s="136" t="s">
        <v>549</v>
      </c>
      <c r="F262" s="137" t="s">
        <v>550</v>
      </c>
      <c r="G262" s="138" t="s">
        <v>499</v>
      </c>
      <c r="H262" s="139">
        <v>1.98</v>
      </c>
      <c r="I262" s="140"/>
      <c r="J262" s="141">
        <f>ROUND(I262*H262,2)</f>
        <v>0</v>
      </c>
      <c r="K262" s="137" t="s">
        <v>154</v>
      </c>
      <c r="L262" s="31"/>
      <c r="M262" s="142" t="s">
        <v>1</v>
      </c>
      <c r="N262" s="143" t="s">
        <v>44</v>
      </c>
      <c r="P262" s="144">
        <f>O262*H262</f>
        <v>0</v>
      </c>
      <c r="Q262" s="144">
        <v>2.2563399999999998</v>
      </c>
      <c r="R262" s="144">
        <f>Q262*H262</f>
        <v>4.4675531999999993</v>
      </c>
      <c r="S262" s="144">
        <v>0</v>
      </c>
      <c r="T262" s="145">
        <f>S262*H262</f>
        <v>0</v>
      </c>
      <c r="AR262" s="146" t="s">
        <v>155</v>
      </c>
      <c r="AT262" s="146" t="s">
        <v>150</v>
      </c>
      <c r="AU262" s="146" t="s">
        <v>88</v>
      </c>
      <c r="AY262" s="16" t="s">
        <v>148</v>
      </c>
      <c r="BE262" s="147">
        <f>IF(N262="základní",J262,0)</f>
        <v>0</v>
      </c>
      <c r="BF262" s="147">
        <f>IF(N262="snížená",J262,0)</f>
        <v>0</v>
      </c>
      <c r="BG262" s="147">
        <f>IF(N262="zákl. přenesená",J262,0)</f>
        <v>0</v>
      </c>
      <c r="BH262" s="147">
        <f>IF(N262="sníž. přenesená",J262,0)</f>
        <v>0</v>
      </c>
      <c r="BI262" s="147">
        <f>IF(N262="nulová",J262,0)</f>
        <v>0</v>
      </c>
      <c r="BJ262" s="16" t="s">
        <v>86</v>
      </c>
      <c r="BK262" s="147">
        <f>ROUND(I262*H262,2)</f>
        <v>0</v>
      </c>
      <c r="BL262" s="16" t="s">
        <v>155</v>
      </c>
      <c r="BM262" s="146" t="s">
        <v>551</v>
      </c>
    </row>
    <row r="263" spans="2:65" s="1" customFormat="1" ht="19.5">
      <c r="B263" s="31"/>
      <c r="D263" s="148" t="s">
        <v>157</v>
      </c>
      <c r="F263" s="149" t="s">
        <v>550</v>
      </c>
      <c r="I263" s="150"/>
      <c r="L263" s="31"/>
      <c r="M263" s="151"/>
      <c r="T263" s="55"/>
      <c r="AT263" s="16" t="s">
        <v>157</v>
      </c>
      <c r="AU263" s="16" t="s">
        <v>88</v>
      </c>
    </row>
    <row r="264" spans="2:65" s="12" customFormat="1" ht="11.25">
      <c r="B264" s="152"/>
      <c r="D264" s="148" t="s">
        <v>159</v>
      </c>
      <c r="E264" s="153" t="s">
        <v>1</v>
      </c>
      <c r="F264" s="154" t="s">
        <v>552</v>
      </c>
      <c r="H264" s="153" t="s">
        <v>1</v>
      </c>
      <c r="I264" s="155"/>
      <c r="L264" s="152"/>
      <c r="M264" s="156"/>
      <c r="T264" s="157"/>
      <c r="AT264" s="153" t="s">
        <v>159</v>
      </c>
      <c r="AU264" s="153" t="s">
        <v>88</v>
      </c>
      <c r="AV264" s="12" t="s">
        <v>86</v>
      </c>
      <c r="AW264" s="12" t="s">
        <v>33</v>
      </c>
      <c r="AX264" s="12" t="s">
        <v>79</v>
      </c>
      <c r="AY264" s="153" t="s">
        <v>148</v>
      </c>
    </row>
    <row r="265" spans="2:65" s="13" customFormat="1" ht="11.25">
      <c r="B265" s="158"/>
      <c r="D265" s="148" t="s">
        <v>159</v>
      </c>
      <c r="E265" s="159" t="s">
        <v>1</v>
      </c>
      <c r="F265" s="160" t="s">
        <v>553</v>
      </c>
      <c r="H265" s="161">
        <v>1.98</v>
      </c>
      <c r="I265" s="162"/>
      <c r="L265" s="158"/>
      <c r="M265" s="163"/>
      <c r="T265" s="164"/>
      <c r="AT265" s="159" t="s">
        <v>159</v>
      </c>
      <c r="AU265" s="159" t="s">
        <v>88</v>
      </c>
      <c r="AV265" s="13" t="s">
        <v>88</v>
      </c>
      <c r="AW265" s="13" t="s">
        <v>33</v>
      </c>
      <c r="AX265" s="13" t="s">
        <v>79</v>
      </c>
      <c r="AY265" s="159" t="s">
        <v>148</v>
      </c>
    </row>
    <row r="266" spans="2:65" s="14" customFormat="1" ht="11.25">
      <c r="B266" s="165"/>
      <c r="D266" s="148" t="s">
        <v>159</v>
      </c>
      <c r="E266" s="166" t="s">
        <v>1</v>
      </c>
      <c r="F266" s="167" t="s">
        <v>162</v>
      </c>
      <c r="H266" s="168">
        <v>1.98</v>
      </c>
      <c r="I266" s="169"/>
      <c r="L266" s="165"/>
      <c r="M266" s="170"/>
      <c r="T266" s="171"/>
      <c r="AT266" s="166" t="s">
        <v>159</v>
      </c>
      <c r="AU266" s="166" t="s">
        <v>88</v>
      </c>
      <c r="AV266" s="14" t="s">
        <v>155</v>
      </c>
      <c r="AW266" s="14" t="s">
        <v>33</v>
      </c>
      <c r="AX266" s="14" t="s">
        <v>86</v>
      </c>
      <c r="AY266" s="166" t="s">
        <v>148</v>
      </c>
    </row>
    <row r="267" spans="2:65" s="1" customFormat="1" ht="24.2" customHeight="1">
      <c r="B267" s="31"/>
      <c r="C267" s="135" t="s">
        <v>345</v>
      </c>
      <c r="D267" s="135" t="s">
        <v>150</v>
      </c>
      <c r="E267" s="136" t="s">
        <v>290</v>
      </c>
      <c r="F267" s="137" t="s">
        <v>291</v>
      </c>
      <c r="G267" s="138" t="s">
        <v>171</v>
      </c>
      <c r="H267" s="139">
        <v>16.5</v>
      </c>
      <c r="I267" s="140"/>
      <c r="J267" s="141">
        <f>ROUND(I267*H267,2)</f>
        <v>0</v>
      </c>
      <c r="K267" s="137" t="s">
        <v>154</v>
      </c>
      <c r="L267" s="31"/>
      <c r="M267" s="142" t="s">
        <v>1</v>
      </c>
      <c r="N267" s="143" t="s">
        <v>44</v>
      </c>
      <c r="P267" s="144">
        <f>O267*H267</f>
        <v>0</v>
      </c>
      <c r="Q267" s="144">
        <v>0</v>
      </c>
      <c r="R267" s="144">
        <f>Q267*H267</f>
        <v>0</v>
      </c>
      <c r="S267" s="144">
        <v>0</v>
      </c>
      <c r="T267" s="145">
        <f>S267*H267</f>
        <v>0</v>
      </c>
      <c r="AR267" s="146" t="s">
        <v>155</v>
      </c>
      <c r="AT267" s="146" t="s">
        <v>150</v>
      </c>
      <c r="AU267" s="146" t="s">
        <v>88</v>
      </c>
      <c r="AY267" s="16" t="s">
        <v>148</v>
      </c>
      <c r="BE267" s="147">
        <f>IF(N267="základní",J267,0)</f>
        <v>0</v>
      </c>
      <c r="BF267" s="147">
        <f>IF(N267="snížená",J267,0)</f>
        <v>0</v>
      </c>
      <c r="BG267" s="147">
        <f>IF(N267="zákl. přenesená",J267,0)</f>
        <v>0</v>
      </c>
      <c r="BH267" s="147">
        <f>IF(N267="sníž. přenesená",J267,0)</f>
        <v>0</v>
      </c>
      <c r="BI267" s="147">
        <f>IF(N267="nulová",J267,0)</f>
        <v>0</v>
      </c>
      <c r="BJ267" s="16" t="s">
        <v>86</v>
      </c>
      <c r="BK267" s="147">
        <f>ROUND(I267*H267,2)</f>
        <v>0</v>
      </c>
      <c r="BL267" s="16" t="s">
        <v>155</v>
      </c>
      <c r="BM267" s="146" t="s">
        <v>554</v>
      </c>
    </row>
    <row r="268" spans="2:65" s="1" customFormat="1" ht="19.5">
      <c r="B268" s="31"/>
      <c r="D268" s="148" t="s">
        <v>157</v>
      </c>
      <c r="F268" s="149" t="s">
        <v>293</v>
      </c>
      <c r="I268" s="150"/>
      <c r="L268" s="31"/>
      <c r="M268" s="151"/>
      <c r="T268" s="55"/>
      <c r="AT268" s="16" t="s">
        <v>157</v>
      </c>
      <c r="AU268" s="16" t="s">
        <v>88</v>
      </c>
    </row>
    <row r="269" spans="2:65" s="12" customFormat="1" ht="11.25">
      <c r="B269" s="152"/>
      <c r="D269" s="148" t="s">
        <v>159</v>
      </c>
      <c r="E269" s="153" t="s">
        <v>1</v>
      </c>
      <c r="F269" s="154" t="s">
        <v>160</v>
      </c>
      <c r="H269" s="153" t="s">
        <v>1</v>
      </c>
      <c r="I269" s="155"/>
      <c r="L269" s="152"/>
      <c r="M269" s="156"/>
      <c r="T269" s="157"/>
      <c r="AT269" s="153" t="s">
        <v>159</v>
      </c>
      <c r="AU269" s="153" t="s">
        <v>88</v>
      </c>
      <c r="AV269" s="12" t="s">
        <v>86</v>
      </c>
      <c r="AW269" s="12" t="s">
        <v>33</v>
      </c>
      <c r="AX269" s="12" t="s">
        <v>79</v>
      </c>
      <c r="AY269" s="153" t="s">
        <v>148</v>
      </c>
    </row>
    <row r="270" spans="2:65" s="13" customFormat="1" ht="11.25">
      <c r="B270" s="158"/>
      <c r="D270" s="148" t="s">
        <v>159</v>
      </c>
      <c r="E270" s="159" t="s">
        <v>1</v>
      </c>
      <c r="F270" s="160" t="s">
        <v>555</v>
      </c>
      <c r="H270" s="161">
        <v>16.5</v>
      </c>
      <c r="I270" s="162"/>
      <c r="L270" s="158"/>
      <c r="M270" s="163"/>
      <c r="T270" s="164"/>
      <c r="AT270" s="159" t="s">
        <v>159</v>
      </c>
      <c r="AU270" s="159" t="s">
        <v>88</v>
      </c>
      <c r="AV270" s="13" t="s">
        <v>88</v>
      </c>
      <c r="AW270" s="13" t="s">
        <v>33</v>
      </c>
      <c r="AX270" s="13" t="s">
        <v>79</v>
      </c>
      <c r="AY270" s="159" t="s">
        <v>148</v>
      </c>
    </row>
    <row r="271" spans="2:65" s="14" customFormat="1" ht="11.25">
      <c r="B271" s="165"/>
      <c r="D271" s="148" t="s">
        <v>159</v>
      </c>
      <c r="E271" s="166" t="s">
        <v>1</v>
      </c>
      <c r="F271" s="167" t="s">
        <v>162</v>
      </c>
      <c r="H271" s="168">
        <v>16.5</v>
      </c>
      <c r="I271" s="169"/>
      <c r="L271" s="165"/>
      <c r="M271" s="170"/>
      <c r="T271" s="171"/>
      <c r="AT271" s="166" t="s">
        <v>159</v>
      </c>
      <c r="AU271" s="166" t="s">
        <v>88</v>
      </c>
      <c r="AV271" s="14" t="s">
        <v>155</v>
      </c>
      <c r="AW271" s="14" t="s">
        <v>33</v>
      </c>
      <c r="AX271" s="14" t="s">
        <v>86</v>
      </c>
      <c r="AY271" s="166" t="s">
        <v>148</v>
      </c>
    </row>
    <row r="272" spans="2:65" s="1" customFormat="1" ht="24.2" customHeight="1">
      <c r="B272" s="31"/>
      <c r="C272" s="135" t="s">
        <v>333</v>
      </c>
      <c r="D272" s="135" t="s">
        <v>150</v>
      </c>
      <c r="E272" s="136" t="s">
        <v>556</v>
      </c>
      <c r="F272" s="137" t="s">
        <v>557</v>
      </c>
      <c r="G272" s="138" t="s">
        <v>171</v>
      </c>
      <c r="H272" s="139">
        <v>198</v>
      </c>
      <c r="I272" s="140"/>
      <c r="J272" s="141">
        <f>ROUND(I272*H272,2)</f>
        <v>0</v>
      </c>
      <c r="K272" s="137" t="s">
        <v>154</v>
      </c>
      <c r="L272" s="31"/>
      <c r="M272" s="142" t="s">
        <v>1</v>
      </c>
      <c r="N272" s="143" t="s">
        <v>44</v>
      </c>
      <c r="P272" s="144">
        <f>O272*H272</f>
        <v>0</v>
      </c>
      <c r="Q272" s="144">
        <v>0</v>
      </c>
      <c r="R272" s="144">
        <f>Q272*H272</f>
        <v>0</v>
      </c>
      <c r="S272" s="144">
        <v>0</v>
      </c>
      <c r="T272" s="145">
        <f>S272*H272</f>
        <v>0</v>
      </c>
      <c r="AR272" s="146" t="s">
        <v>155</v>
      </c>
      <c r="AT272" s="146" t="s">
        <v>150</v>
      </c>
      <c r="AU272" s="146" t="s">
        <v>88</v>
      </c>
      <c r="AY272" s="16" t="s">
        <v>148</v>
      </c>
      <c r="BE272" s="147">
        <f>IF(N272="základní",J272,0)</f>
        <v>0</v>
      </c>
      <c r="BF272" s="147">
        <f>IF(N272="snížená",J272,0)</f>
        <v>0</v>
      </c>
      <c r="BG272" s="147">
        <f>IF(N272="zákl. přenesená",J272,0)</f>
        <v>0</v>
      </c>
      <c r="BH272" s="147">
        <f>IF(N272="sníž. přenesená",J272,0)</f>
        <v>0</v>
      </c>
      <c r="BI272" s="147">
        <f>IF(N272="nulová",J272,0)</f>
        <v>0</v>
      </c>
      <c r="BJ272" s="16" t="s">
        <v>86</v>
      </c>
      <c r="BK272" s="147">
        <f>ROUND(I272*H272,2)</f>
        <v>0</v>
      </c>
      <c r="BL272" s="16" t="s">
        <v>155</v>
      </c>
      <c r="BM272" s="146" t="s">
        <v>558</v>
      </c>
    </row>
    <row r="273" spans="2:65" s="1" customFormat="1" ht="29.25">
      <c r="B273" s="31"/>
      <c r="D273" s="148" t="s">
        <v>157</v>
      </c>
      <c r="F273" s="149" t="s">
        <v>559</v>
      </c>
      <c r="I273" s="150"/>
      <c r="L273" s="31"/>
      <c r="M273" s="151"/>
      <c r="T273" s="55"/>
      <c r="AT273" s="16" t="s">
        <v>157</v>
      </c>
      <c r="AU273" s="16" t="s">
        <v>88</v>
      </c>
    </row>
    <row r="274" spans="2:65" s="12" customFormat="1" ht="11.25">
      <c r="B274" s="152"/>
      <c r="D274" s="148" t="s">
        <v>159</v>
      </c>
      <c r="E274" s="153" t="s">
        <v>1</v>
      </c>
      <c r="F274" s="154" t="s">
        <v>552</v>
      </c>
      <c r="H274" s="153" t="s">
        <v>1</v>
      </c>
      <c r="I274" s="155"/>
      <c r="L274" s="152"/>
      <c r="M274" s="156"/>
      <c r="T274" s="157"/>
      <c r="AT274" s="153" t="s">
        <v>159</v>
      </c>
      <c r="AU274" s="153" t="s">
        <v>88</v>
      </c>
      <c r="AV274" s="12" t="s">
        <v>86</v>
      </c>
      <c r="AW274" s="12" t="s">
        <v>33</v>
      </c>
      <c r="AX274" s="12" t="s">
        <v>79</v>
      </c>
      <c r="AY274" s="153" t="s">
        <v>148</v>
      </c>
    </row>
    <row r="275" spans="2:65" s="13" customFormat="1" ht="11.25">
      <c r="B275" s="158"/>
      <c r="D275" s="148" t="s">
        <v>159</v>
      </c>
      <c r="E275" s="159" t="s">
        <v>1</v>
      </c>
      <c r="F275" s="160" t="s">
        <v>496</v>
      </c>
      <c r="H275" s="161">
        <v>198</v>
      </c>
      <c r="I275" s="162"/>
      <c r="L275" s="158"/>
      <c r="M275" s="163"/>
      <c r="T275" s="164"/>
      <c r="AT275" s="159" t="s">
        <v>159</v>
      </c>
      <c r="AU275" s="159" t="s">
        <v>88</v>
      </c>
      <c r="AV275" s="13" t="s">
        <v>88</v>
      </c>
      <c r="AW275" s="13" t="s">
        <v>33</v>
      </c>
      <c r="AX275" s="13" t="s">
        <v>79</v>
      </c>
      <c r="AY275" s="159" t="s">
        <v>148</v>
      </c>
    </row>
    <row r="276" spans="2:65" s="14" customFormat="1" ht="11.25">
      <c r="B276" s="165"/>
      <c r="D276" s="148" t="s">
        <v>159</v>
      </c>
      <c r="E276" s="166" t="s">
        <v>1</v>
      </c>
      <c r="F276" s="167" t="s">
        <v>162</v>
      </c>
      <c r="H276" s="168">
        <v>198</v>
      </c>
      <c r="I276" s="169"/>
      <c r="L276" s="165"/>
      <c r="M276" s="170"/>
      <c r="T276" s="171"/>
      <c r="AT276" s="166" t="s">
        <v>159</v>
      </c>
      <c r="AU276" s="166" t="s">
        <v>88</v>
      </c>
      <c r="AV276" s="14" t="s">
        <v>155</v>
      </c>
      <c r="AW276" s="14" t="s">
        <v>33</v>
      </c>
      <c r="AX276" s="14" t="s">
        <v>86</v>
      </c>
      <c r="AY276" s="166" t="s">
        <v>148</v>
      </c>
    </row>
    <row r="277" spans="2:65" s="1" customFormat="1" ht="33" customHeight="1">
      <c r="B277" s="31"/>
      <c r="C277" s="135" t="s">
        <v>351</v>
      </c>
      <c r="D277" s="135" t="s">
        <v>150</v>
      </c>
      <c r="E277" s="136" t="s">
        <v>296</v>
      </c>
      <c r="F277" s="137" t="s">
        <v>297</v>
      </c>
      <c r="G277" s="138" t="s">
        <v>171</v>
      </c>
      <c r="H277" s="139">
        <v>16.5</v>
      </c>
      <c r="I277" s="140"/>
      <c r="J277" s="141">
        <f>ROUND(I277*H277,2)</f>
        <v>0</v>
      </c>
      <c r="K277" s="137" t="s">
        <v>154</v>
      </c>
      <c r="L277" s="31"/>
      <c r="M277" s="142" t="s">
        <v>1</v>
      </c>
      <c r="N277" s="143" t="s">
        <v>44</v>
      </c>
      <c r="P277" s="144">
        <f>O277*H277</f>
        <v>0</v>
      </c>
      <c r="Q277" s="144">
        <v>5.9999999999999995E-4</v>
      </c>
      <c r="R277" s="144">
        <f>Q277*H277</f>
        <v>9.8999999999999991E-3</v>
      </c>
      <c r="S277" s="144">
        <v>0</v>
      </c>
      <c r="T277" s="145">
        <f>S277*H277</f>
        <v>0</v>
      </c>
      <c r="AR277" s="146" t="s">
        <v>155</v>
      </c>
      <c r="AT277" s="146" t="s">
        <v>150</v>
      </c>
      <c r="AU277" s="146" t="s">
        <v>88</v>
      </c>
      <c r="AY277" s="16" t="s">
        <v>148</v>
      </c>
      <c r="BE277" s="147">
        <f>IF(N277="základní",J277,0)</f>
        <v>0</v>
      </c>
      <c r="BF277" s="147">
        <f>IF(N277="snížená",J277,0)</f>
        <v>0</v>
      </c>
      <c r="BG277" s="147">
        <f>IF(N277="zákl. přenesená",J277,0)</f>
        <v>0</v>
      </c>
      <c r="BH277" s="147">
        <f>IF(N277="sníž. přenesená",J277,0)</f>
        <v>0</v>
      </c>
      <c r="BI277" s="147">
        <f>IF(N277="nulová",J277,0)</f>
        <v>0</v>
      </c>
      <c r="BJ277" s="16" t="s">
        <v>86</v>
      </c>
      <c r="BK277" s="147">
        <f>ROUND(I277*H277,2)</f>
        <v>0</v>
      </c>
      <c r="BL277" s="16" t="s">
        <v>155</v>
      </c>
      <c r="BM277" s="146" t="s">
        <v>560</v>
      </c>
    </row>
    <row r="278" spans="2:65" s="1" customFormat="1" ht="39">
      <c r="B278" s="31"/>
      <c r="D278" s="148" t="s">
        <v>157</v>
      </c>
      <c r="F278" s="149" t="s">
        <v>299</v>
      </c>
      <c r="I278" s="150"/>
      <c r="L278" s="31"/>
      <c r="M278" s="151"/>
      <c r="T278" s="55"/>
      <c r="AT278" s="16" t="s">
        <v>157</v>
      </c>
      <c r="AU278" s="16" t="s">
        <v>88</v>
      </c>
    </row>
    <row r="279" spans="2:65" s="12" customFormat="1" ht="11.25">
      <c r="B279" s="152"/>
      <c r="D279" s="148" t="s">
        <v>159</v>
      </c>
      <c r="E279" s="153" t="s">
        <v>1</v>
      </c>
      <c r="F279" s="154" t="s">
        <v>160</v>
      </c>
      <c r="H279" s="153" t="s">
        <v>1</v>
      </c>
      <c r="I279" s="155"/>
      <c r="L279" s="152"/>
      <c r="M279" s="156"/>
      <c r="T279" s="157"/>
      <c r="AT279" s="153" t="s">
        <v>159</v>
      </c>
      <c r="AU279" s="153" t="s">
        <v>88</v>
      </c>
      <c r="AV279" s="12" t="s">
        <v>86</v>
      </c>
      <c r="AW279" s="12" t="s">
        <v>33</v>
      </c>
      <c r="AX279" s="12" t="s">
        <v>79</v>
      </c>
      <c r="AY279" s="153" t="s">
        <v>148</v>
      </c>
    </row>
    <row r="280" spans="2:65" s="13" customFormat="1" ht="11.25">
      <c r="B280" s="158"/>
      <c r="D280" s="148" t="s">
        <v>159</v>
      </c>
      <c r="E280" s="159" t="s">
        <v>1</v>
      </c>
      <c r="F280" s="160" t="s">
        <v>555</v>
      </c>
      <c r="H280" s="161">
        <v>16.5</v>
      </c>
      <c r="I280" s="162"/>
      <c r="L280" s="158"/>
      <c r="M280" s="163"/>
      <c r="T280" s="164"/>
      <c r="AT280" s="159" t="s">
        <v>159</v>
      </c>
      <c r="AU280" s="159" t="s">
        <v>88</v>
      </c>
      <c r="AV280" s="13" t="s">
        <v>88</v>
      </c>
      <c r="AW280" s="13" t="s">
        <v>33</v>
      </c>
      <c r="AX280" s="13" t="s">
        <v>79</v>
      </c>
      <c r="AY280" s="159" t="s">
        <v>148</v>
      </c>
    </row>
    <row r="281" spans="2:65" s="14" customFormat="1" ht="11.25">
      <c r="B281" s="165"/>
      <c r="D281" s="148" t="s">
        <v>159</v>
      </c>
      <c r="E281" s="166" t="s">
        <v>1</v>
      </c>
      <c r="F281" s="167" t="s">
        <v>162</v>
      </c>
      <c r="H281" s="168">
        <v>16.5</v>
      </c>
      <c r="I281" s="169"/>
      <c r="L281" s="165"/>
      <c r="M281" s="170"/>
      <c r="T281" s="171"/>
      <c r="AT281" s="166" t="s">
        <v>159</v>
      </c>
      <c r="AU281" s="166" t="s">
        <v>88</v>
      </c>
      <c r="AV281" s="14" t="s">
        <v>155</v>
      </c>
      <c r="AW281" s="14" t="s">
        <v>33</v>
      </c>
      <c r="AX281" s="14" t="s">
        <v>86</v>
      </c>
      <c r="AY281" s="166" t="s">
        <v>148</v>
      </c>
    </row>
    <row r="282" spans="2:65" s="1" customFormat="1" ht="16.5" customHeight="1">
      <c r="B282" s="31"/>
      <c r="C282" s="135" t="s">
        <v>339</v>
      </c>
      <c r="D282" s="135" t="s">
        <v>150</v>
      </c>
      <c r="E282" s="136" t="s">
        <v>301</v>
      </c>
      <c r="F282" s="137" t="s">
        <v>302</v>
      </c>
      <c r="G282" s="138" t="s">
        <v>171</v>
      </c>
      <c r="H282" s="139">
        <v>16.5</v>
      </c>
      <c r="I282" s="140"/>
      <c r="J282" s="141">
        <f>ROUND(I282*H282,2)</f>
        <v>0</v>
      </c>
      <c r="K282" s="137" t="s">
        <v>154</v>
      </c>
      <c r="L282" s="31"/>
      <c r="M282" s="142" t="s">
        <v>1</v>
      </c>
      <c r="N282" s="143" t="s">
        <v>44</v>
      </c>
      <c r="P282" s="144">
        <f>O282*H282</f>
        <v>0</v>
      </c>
      <c r="Q282" s="144">
        <v>0</v>
      </c>
      <c r="R282" s="144">
        <f>Q282*H282</f>
        <v>0</v>
      </c>
      <c r="S282" s="144">
        <v>0</v>
      </c>
      <c r="T282" s="145">
        <f>S282*H282</f>
        <v>0</v>
      </c>
      <c r="AR282" s="146" t="s">
        <v>155</v>
      </c>
      <c r="AT282" s="146" t="s">
        <v>150</v>
      </c>
      <c r="AU282" s="146" t="s">
        <v>88</v>
      </c>
      <c r="AY282" s="16" t="s">
        <v>148</v>
      </c>
      <c r="BE282" s="147">
        <f>IF(N282="základní",J282,0)</f>
        <v>0</v>
      </c>
      <c r="BF282" s="147">
        <f>IF(N282="snížená",J282,0)</f>
        <v>0</v>
      </c>
      <c r="BG282" s="147">
        <f>IF(N282="zákl. přenesená",J282,0)</f>
        <v>0</v>
      </c>
      <c r="BH282" s="147">
        <f>IF(N282="sníž. přenesená",J282,0)</f>
        <v>0</v>
      </c>
      <c r="BI282" s="147">
        <f>IF(N282="nulová",J282,0)</f>
        <v>0</v>
      </c>
      <c r="BJ282" s="16" t="s">
        <v>86</v>
      </c>
      <c r="BK282" s="147">
        <f>ROUND(I282*H282,2)</f>
        <v>0</v>
      </c>
      <c r="BL282" s="16" t="s">
        <v>155</v>
      </c>
      <c r="BM282" s="146" t="s">
        <v>561</v>
      </c>
    </row>
    <row r="283" spans="2:65" s="1" customFormat="1" ht="19.5">
      <c r="B283" s="31"/>
      <c r="D283" s="148" t="s">
        <v>157</v>
      </c>
      <c r="F283" s="149" t="s">
        <v>304</v>
      </c>
      <c r="I283" s="150"/>
      <c r="L283" s="31"/>
      <c r="M283" s="151"/>
      <c r="T283" s="55"/>
      <c r="AT283" s="16" t="s">
        <v>157</v>
      </c>
      <c r="AU283" s="16" t="s">
        <v>88</v>
      </c>
    </row>
    <row r="284" spans="2:65" s="12" customFormat="1" ht="11.25">
      <c r="B284" s="152"/>
      <c r="D284" s="148" t="s">
        <v>159</v>
      </c>
      <c r="E284" s="153" t="s">
        <v>1</v>
      </c>
      <c r="F284" s="154" t="s">
        <v>160</v>
      </c>
      <c r="H284" s="153" t="s">
        <v>1</v>
      </c>
      <c r="I284" s="155"/>
      <c r="L284" s="152"/>
      <c r="M284" s="156"/>
      <c r="T284" s="157"/>
      <c r="AT284" s="153" t="s">
        <v>159</v>
      </c>
      <c r="AU284" s="153" t="s">
        <v>88</v>
      </c>
      <c r="AV284" s="12" t="s">
        <v>86</v>
      </c>
      <c r="AW284" s="12" t="s">
        <v>33</v>
      </c>
      <c r="AX284" s="12" t="s">
        <v>79</v>
      </c>
      <c r="AY284" s="153" t="s">
        <v>148</v>
      </c>
    </row>
    <row r="285" spans="2:65" s="13" customFormat="1" ht="11.25">
      <c r="B285" s="158"/>
      <c r="D285" s="148" t="s">
        <v>159</v>
      </c>
      <c r="E285" s="159" t="s">
        <v>1</v>
      </c>
      <c r="F285" s="160" t="s">
        <v>555</v>
      </c>
      <c r="H285" s="161">
        <v>16.5</v>
      </c>
      <c r="I285" s="162"/>
      <c r="L285" s="158"/>
      <c r="M285" s="163"/>
      <c r="T285" s="164"/>
      <c r="AT285" s="159" t="s">
        <v>159</v>
      </c>
      <c r="AU285" s="159" t="s">
        <v>88</v>
      </c>
      <c r="AV285" s="13" t="s">
        <v>88</v>
      </c>
      <c r="AW285" s="13" t="s">
        <v>33</v>
      </c>
      <c r="AX285" s="13" t="s">
        <v>79</v>
      </c>
      <c r="AY285" s="159" t="s">
        <v>148</v>
      </c>
    </row>
    <row r="286" spans="2:65" s="14" customFormat="1" ht="11.25">
      <c r="B286" s="165"/>
      <c r="D286" s="148" t="s">
        <v>159</v>
      </c>
      <c r="E286" s="166" t="s">
        <v>1</v>
      </c>
      <c r="F286" s="167" t="s">
        <v>162</v>
      </c>
      <c r="H286" s="168">
        <v>16.5</v>
      </c>
      <c r="I286" s="169"/>
      <c r="L286" s="165"/>
      <c r="M286" s="170"/>
      <c r="T286" s="171"/>
      <c r="AT286" s="166" t="s">
        <v>159</v>
      </c>
      <c r="AU286" s="166" t="s">
        <v>88</v>
      </c>
      <c r="AV286" s="14" t="s">
        <v>155</v>
      </c>
      <c r="AW286" s="14" t="s">
        <v>33</v>
      </c>
      <c r="AX286" s="14" t="s">
        <v>86</v>
      </c>
      <c r="AY286" s="166" t="s">
        <v>148</v>
      </c>
    </row>
    <row r="287" spans="2:65" s="1" customFormat="1" ht="24.2" customHeight="1">
      <c r="B287" s="31"/>
      <c r="C287" s="135" t="s">
        <v>326</v>
      </c>
      <c r="D287" s="135" t="s">
        <v>150</v>
      </c>
      <c r="E287" s="136" t="s">
        <v>562</v>
      </c>
      <c r="F287" s="137" t="s">
        <v>563</v>
      </c>
      <c r="G287" s="138" t="s">
        <v>171</v>
      </c>
      <c r="H287" s="139">
        <v>198</v>
      </c>
      <c r="I287" s="140"/>
      <c r="J287" s="141">
        <f>ROUND(I287*H287,2)</f>
        <v>0</v>
      </c>
      <c r="K287" s="137" t="s">
        <v>154</v>
      </c>
      <c r="L287" s="31"/>
      <c r="M287" s="142" t="s">
        <v>1</v>
      </c>
      <c r="N287" s="143" t="s">
        <v>44</v>
      </c>
      <c r="P287" s="144">
        <f>O287*H287</f>
        <v>0</v>
      </c>
      <c r="Q287" s="144">
        <v>0</v>
      </c>
      <c r="R287" s="144">
        <f>Q287*H287</f>
        <v>0</v>
      </c>
      <c r="S287" s="144">
        <v>0</v>
      </c>
      <c r="T287" s="145">
        <f>S287*H287</f>
        <v>0</v>
      </c>
      <c r="AR287" s="146" t="s">
        <v>155</v>
      </c>
      <c r="AT287" s="146" t="s">
        <v>150</v>
      </c>
      <c r="AU287" s="146" t="s">
        <v>88</v>
      </c>
      <c r="AY287" s="16" t="s">
        <v>148</v>
      </c>
      <c r="BE287" s="147">
        <f>IF(N287="základní",J287,0)</f>
        <v>0</v>
      </c>
      <c r="BF287" s="147">
        <f>IF(N287="snížená",J287,0)</f>
        <v>0</v>
      </c>
      <c r="BG287" s="147">
        <f>IF(N287="zákl. přenesená",J287,0)</f>
        <v>0</v>
      </c>
      <c r="BH287" s="147">
        <f>IF(N287="sníž. přenesená",J287,0)</f>
        <v>0</v>
      </c>
      <c r="BI287" s="147">
        <f>IF(N287="nulová",J287,0)</f>
        <v>0</v>
      </c>
      <c r="BJ287" s="16" t="s">
        <v>86</v>
      </c>
      <c r="BK287" s="147">
        <f>ROUND(I287*H287,2)</f>
        <v>0</v>
      </c>
      <c r="BL287" s="16" t="s">
        <v>155</v>
      </c>
      <c r="BM287" s="146" t="s">
        <v>564</v>
      </c>
    </row>
    <row r="288" spans="2:65" s="1" customFormat="1" ht="19.5">
      <c r="B288" s="31"/>
      <c r="D288" s="148" t="s">
        <v>157</v>
      </c>
      <c r="F288" s="149" t="s">
        <v>565</v>
      </c>
      <c r="I288" s="150"/>
      <c r="L288" s="31"/>
      <c r="M288" s="151"/>
      <c r="T288" s="55"/>
      <c r="AT288" s="16" t="s">
        <v>157</v>
      </c>
      <c r="AU288" s="16" t="s">
        <v>88</v>
      </c>
    </row>
    <row r="289" spans="2:65" s="12" customFormat="1" ht="11.25">
      <c r="B289" s="152"/>
      <c r="D289" s="148" t="s">
        <v>159</v>
      </c>
      <c r="E289" s="153" t="s">
        <v>1</v>
      </c>
      <c r="F289" s="154" t="s">
        <v>552</v>
      </c>
      <c r="H289" s="153" t="s">
        <v>1</v>
      </c>
      <c r="I289" s="155"/>
      <c r="L289" s="152"/>
      <c r="M289" s="156"/>
      <c r="T289" s="157"/>
      <c r="AT289" s="153" t="s">
        <v>159</v>
      </c>
      <c r="AU289" s="153" t="s">
        <v>88</v>
      </c>
      <c r="AV289" s="12" t="s">
        <v>86</v>
      </c>
      <c r="AW289" s="12" t="s">
        <v>33</v>
      </c>
      <c r="AX289" s="12" t="s">
        <v>79</v>
      </c>
      <c r="AY289" s="153" t="s">
        <v>148</v>
      </c>
    </row>
    <row r="290" spans="2:65" s="13" customFormat="1" ht="11.25">
      <c r="B290" s="158"/>
      <c r="D290" s="148" t="s">
        <v>159</v>
      </c>
      <c r="E290" s="159" t="s">
        <v>1</v>
      </c>
      <c r="F290" s="160" t="s">
        <v>496</v>
      </c>
      <c r="H290" s="161">
        <v>198</v>
      </c>
      <c r="I290" s="162"/>
      <c r="L290" s="158"/>
      <c r="M290" s="163"/>
      <c r="T290" s="164"/>
      <c r="AT290" s="159" t="s">
        <v>159</v>
      </c>
      <c r="AU290" s="159" t="s">
        <v>88</v>
      </c>
      <c r="AV290" s="13" t="s">
        <v>88</v>
      </c>
      <c r="AW290" s="13" t="s">
        <v>33</v>
      </c>
      <c r="AX290" s="13" t="s">
        <v>79</v>
      </c>
      <c r="AY290" s="159" t="s">
        <v>148</v>
      </c>
    </row>
    <row r="291" spans="2:65" s="14" customFormat="1" ht="11.25">
      <c r="B291" s="165"/>
      <c r="D291" s="148" t="s">
        <v>159</v>
      </c>
      <c r="E291" s="166" t="s">
        <v>1</v>
      </c>
      <c r="F291" s="167" t="s">
        <v>162</v>
      </c>
      <c r="H291" s="168">
        <v>198</v>
      </c>
      <c r="I291" s="169"/>
      <c r="L291" s="165"/>
      <c r="M291" s="170"/>
      <c r="T291" s="171"/>
      <c r="AT291" s="166" t="s">
        <v>159</v>
      </c>
      <c r="AU291" s="166" t="s">
        <v>88</v>
      </c>
      <c r="AV291" s="14" t="s">
        <v>155</v>
      </c>
      <c r="AW291" s="14" t="s">
        <v>33</v>
      </c>
      <c r="AX291" s="14" t="s">
        <v>86</v>
      </c>
      <c r="AY291" s="166" t="s">
        <v>148</v>
      </c>
    </row>
    <row r="292" spans="2:65" s="1" customFormat="1" ht="24.2" customHeight="1">
      <c r="B292" s="31"/>
      <c r="C292" s="135" t="s">
        <v>262</v>
      </c>
      <c r="D292" s="135" t="s">
        <v>150</v>
      </c>
      <c r="E292" s="136" t="s">
        <v>566</v>
      </c>
      <c r="F292" s="137" t="s">
        <v>567</v>
      </c>
      <c r="G292" s="138" t="s">
        <v>171</v>
      </c>
      <c r="H292" s="139">
        <v>3</v>
      </c>
      <c r="I292" s="140"/>
      <c r="J292" s="141">
        <f>ROUND(I292*H292,2)</f>
        <v>0</v>
      </c>
      <c r="K292" s="137" t="s">
        <v>154</v>
      </c>
      <c r="L292" s="31"/>
      <c r="M292" s="142" t="s">
        <v>1</v>
      </c>
      <c r="N292" s="143" t="s">
        <v>44</v>
      </c>
      <c r="P292" s="144">
        <f>O292*H292</f>
        <v>0</v>
      </c>
      <c r="Q292" s="144">
        <v>0.29221000000000003</v>
      </c>
      <c r="R292" s="144">
        <f>Q292*H292</f>
        <v>0.87663000000000002</v>
      </c>
      <c r="S292" s="144">
        <v>0</v>
      </c>
      <c r="T292" s="145">
        <f>S292*H292</f>
        <v>0</v>
      </c>
      <c r="AR292" s="146" t="s">
        <v>155</v>
      </c>
      <c r="AT292" s="146" t="s">
        <v>150</v>
      </c>
      <c r="AU292" s="146" t="s">
        <v>88</v>
      </c>
      <c r="AY292" s="16" t="s">
        <v>148</v>
      </c>
      <c r="BE292" s="147">
        <f>IF(N292="základní",J292,0)</f>
        <v>0</v>
      </c>
      <c r="BF292" s="147">
        <f>IF(N292="snížená",J292,0)</f>
        <v>0</v>
      </c>
      <c r="BG292" s="147">
        <f>IF(N292="zákl. přenesená",J292,0)</f>
        <v>0</v>
      </c>
      <c r="BH292" s="147">
        <f>IF(N292="sníž. přenesená",J292,0)</f>
        <v>0</v>
      </c>
      <c r="BI292" s="147">
        <f>IF(N292="nulová",J292,0)</f>
        <v>0</v>
      </c>
      <c r="BJ292" s="16" t="s">
        <v>86</v>
      </c>
      <c r="BK292" s="147">
        <f>ROUND(I292*H292,2)</f>
        <v>0</v>
      </c>
      <c r="BL292" s="16" t="s">
        <v>155</v>
      </c>
      <c r="BM292" s="146" t="s">
        <v>568</v>
      </c>
    </row>
    <row r="293" spans="2:65" s="1" customFormat="1" ht="19.5">
      <c r="B293" s="31"/>
      <c r="D293" s="148" t="s">
        <v>157</v>
      </c>
      <c r="F293" s="149" t="s">
        <v>569</v>
      </c>
      <c r="I293" s="150"/>
      <c r="L293" s="31"/>
      <c r="M293" s="151"/>
      <c r="T293" s="55"/>
      <c r="AT293" s="16" t="s">
        <v>157</v>
      </c>
      <c r="AU293" s="16" t="s">
        <v>88</v>
      </c>
    </row>
    <row r="294" spans="2:65" s="12" customFormat="1" ht="11.25">
      <c r="B294" s="152"/>
      <c r="D294" s="148" t="s">
        <v>159</v>
      </c>
      <c r="E294" s="153" t="s">
        <v>1</v>
      </c>
      <c r="F294" s="154" t="s">
        <v>160</v>
      </c>
      <c r="H294" s="153" t="s">
        <v>1</v>
      </c>
      <c r="I294" s="155"/>
      <c r="L294" s="152"/>
      <c r="M294" s="156"/>
      <c r="T294" s="157"/>
      <c r="AT294" s="153" t="s">
        <v>159</v>
      </c>
      <c r="AU294" s="153" t="s">
        <v>88</v>
      </c>
      <c r="AV294" s="12" t="s">
        <v>86</v>
      </c>
      <c r="AW294" s="12" t="s">
        <v>33</v>
      </c>
      <c r="AX294" s="12" t="s">
        <v>79</v>
      </c>
      <c r="AY294" s="153" t="s">
        <v>148</v>
      </c>
    </row>
    <row r="295" spans="2:65" s="13" customFormat="1" ht="11.25">
      <c r="B295" s="158"/>
      <c r="D295" s="148" t="s">
        <v>159</v>
      </c>
      <c r="E295" s="159" t="s">
        <v>1</v>
      </c>
      <c r="F295" s="160" t="s">
        <v>168</v>
      </c>
      <c r="H295" s="161">
        <v>3</v>
      </c>
      <c r="I295" s="162"/>
      <c r="L295" s="158"/>
      <c r="M295" s="163"/>
      <c r="T295" s="164"/>
      <c r="AT295" s="159" t="s">
        <v>159</v>
      </c>
      <c r="AU295" s="159" t="s">
        <v>88</v>
      </c>
      <c r="AV295" s="13" t="s">
        <v>88</v>
      </c>
      <c r="AW295" s="13" t="s">
        <v>33</v>
      </c>
      <c r="AX295" s="13" t="s">
        <v>79</v>
      </c>
      <c r="AY295" s="159" t="s">
        <v>148</v>
      </c>
    </row>
    <row r="296" spans="2:65" s="14" customFormat="1" ht="11.25">
      <c r="B296" s="165"/>
      <c r="D296" s="148" t="s">
        <v>159</v>
      </c>
      <c r="E296" s="166" t="s">
        <v>1</v>
      </c>
      <c r="F296" s="167" t="s">
        <v>162</v>
      </c>
      <c r="H296" s="168">
        <v>3</v>
      </c>
      <c r="I296" s="169"/>
      <c r="L296" s="165"/>
      <c r="M296" s="170"/>
      <c r="T296" s="171"/>
      <c r="AT296" s="166" t="s">
        <v>159</v>
      </c>
      <c r="AU296" s="166" t="s">
        <v>88</v>
      </c>
      <c r="AV296" s="14" t="s">
        <v>155</v>
      </c>
      <c r="AW296" s="14" t="s">
        <v>33</v>
      </c>
      <c r="AX296" s="14" t="s">
        <v>86</v>
      </c>
      <c r="AY296" s="166" t="s">
        <v>148</v>
      </c>
    </row>
    <row r="297" spans="2:65" s="1" customFormat="1" ht="24.2" customHeight="1">
      <c r="B297" s="31"/>
      <c r="C297" s="172" t="s">
        <v>268</v>
      </c>
      <c r="D297" s="172" t="s">
        <v>269</v>
      </c>
      <c r="E297" s="173" t="s">
        <v>570</v>
      </c>
      <c r="F297" s="174" t="s">
        <v>571</v>
      </c>
      <c r="G297" s="175" t="s">
        <v>171</v>
      </c>
      <c r="H297" s="176">
        <v>3</v>
      </c>
      <c r="I297" s="177"/>
      <c r="J297" s="178">
        <f>ROUND(I297*H297,2)</f>
        <v>0</v>
      </c>
      <c r="K297" s="174" t="s">
        <v>154</v>
      </c>
      <c r="L297" s="179"/>
      <c r="M297" s="180" t="s">
        <v>1</v>
      </c>
      <c r="N297" s="181" t="s">
        <v>44</v>
      </c>
      <c r="P297" s="144">
        <f>O297*H297</f>
        <v>0</v>
      </c>
      <c r="Q297" s="144">
        <v>3.2800000000000003E-2</v>
      </c>
      <c r="R297" s="144">
        <f>Q297*H297</f>
        <v>9.8400000000000015E-2</v>
      </c>
      <c r="S297" s="144">
        <v>0</v>
      </c>
      <c r="T297" s="145">
        <f>S297*H297</f>
        <v>0</v>
      </c>
      <c r="AR297" s="146" t="s">
        <v>202</v>
      </c>
      <c r="AT297" s="146" t="s">
        <v>269</v>
      </c>
      <c r="AU297" s="146" t="s">
        <v>88</v>
      </c>
      <c r="AY297" s="16" t="s">
        <v>148</v>
      </c>
      <c r="BE297" s="147">
        <f>IF(N297="základní",J297,0)</f>
        <v>0</v>
      </c>
      <c r="BF297" s="147">
        <f>IF(N297="snížená",J297,0)</f>
        <v>0</v>
      </c>
      <c r="BG297" s="147">
        <f>IF(N297="zákl. přenesená",J297,0)</f>
        <v>0</v>
      </c>
      <c r="BH297" s="147">
        <f>IF(N297="sníž. přenesená",J297,0)</f>
        <v>0</v>
      </c>
      <c r="BI297" s="147">
        <f>IF(N297="nulová",J297,0)</f>
        <v>0</v>
      </c>
      <c r="BJ297" s="16" t="s">
        <v>86</v>
      </c>
      <c r="BK297" s="147">
        <f>ROUND(I297*H297,2)</f>
        <v>0</v>
      </c>
      <c r="BL297" s="16" t="s">
        <v>155</v>
      </c>
      <c r="BM297" s="146" t="s">
        <v>572</v>
      </c>
    </row>
    <row r="298" spans="2:65" s="1" customFormat="1" ht="19.5">
      <c r="B298" s="31"/>
      <c r="D298" s="148" t="s">
        <v>157</v>
      </c>
      <c r="F298" s="149" t="s">
        <v>571</v>
      </c>
      <c r="I298" s="150"/>
      <c r="L298" s="31"/>
      <c r="M298" s="151"/>
      <c r="T298" s="55"/>
      <c r="AT298" s="16" t="s">
        <v>157</v>
      </c>
      <c r="AU298" s="16" t="s">
        <v>88</v>
      </c>
    </row>
    <row r="299" spans="2:65" s="1" customFormat="1" ht="33" customHeight="1">
      <c r="B299" s="31"/>
      <c r="C299" s="172" t="s">
        <v>275</v>
      </c>
      <c r="D299" s="172" t="s">
        <v>269</v>
      </c>
      <c r="E299" s="173" t="s">
        <v>573</v>
      </c>
      <c r="F299" s="174" t="s">
        <v>574</v>
      </c>
      <c r="G299" s="175" t="s">
        <v>171</v>
      </c>
      <c r="H299" s="176">
        <v>0.5</v>
      </c>
      <c r="I299" s="177"/>
      <c r="J299" s="178">
        <f>ROUND(I299*H299,2)</f>
        <v>0</v>
      </c>
      <c r="K299" s="174" t="s">
        <v>154</v>
      </c>
      <c r="L299" s="179"/>
      <c r="M299" s="180" t="s">
        <v>1</v>
      </c>
      <c r="N299" s="181" t="s">
        <v>44</v>
      </c>
      <c r="P299" s="144">
        <f>O299*H299</f>
        <v>0</v>
      </c>
      <c r="Q299" s="144">
        <v>2.8000000000000001E-2</v>
      </c>
      <c r="R299" s="144">
        <f>Q299*H299</f>
        <v>1.4E-2</v>
      </c>
      <c r="S299" s="144">
        <v>0</v>
      </c>
      <c r="T299" s="145">
        <f>S299*H299</f>
        <v>0</v>
      </c>
      <c r="AR299" s="146" t="s">
        <v>202</v>
      </c>
      <c r="AT299" s="146" t="s">
        <v>269</v>
      </c>
      <c r="AU299" s="146" t="s">
        <v>88</v>
      </c>
      <c r="AY299" s="16" t="s">
        <v>148</v>
      </c>
      <c r="BE299" s="147">
        <f>IF(N299="základní",J299,0)</f>
        <v>0</v>
      </c>
      <c r="BF299" s="147">
        <f>IF(N299="snížená",J299,0)</f>
        <v>0</v>
      </c>
      <c r="BG299" s="147">
        <f>IF(N299="zákl. přenesená",J299,0)</f>
        <v>0</v>
      </c>
      <c r="BH299" s="147">
        <f>IF(N299="sníž. přenesená",J299,0)</f>
        <v>0</v>
      </c>
      <c r="BI299" s="147">
        <f>IF(N299="nulová",J299,0)</f>
        <v>0</v>
      </c>
      <c r="BJ299" s="16" t="s">
        <v>86</v>
      </c>
      <c r="BK299" s="147">
        <f>ROUND(I299*H299,2)</f>
        <v>0</v>
      </c>
      <c r="BL299" s="16" t="s">
        <v>155</v>
      </c>
      <c r="BM299" s="146" t="s">
        <v>575</v>
      </c>
    </row>
    <row r="300" spans="2:65" s="1" customFormat="1" ht="19.5">
      <c r="B300" s="31"/>
      <c r="D300" s="148" t="s">
        <v>157</v>
      </c>
      <c r="F300" s="149" t="s">
        <v>574</v>
      </c>
      <c r="I300" s="150"/>
      <c r="L300" s="31"/>
      <c r="M300" s="151"/>
      <c r="T300" s="55"/>
      <c r="AT300" s="16" t="s">
        <v>157</v>
      </c>
      <c r="AU300" s="16" t="s">
        <v>88</v>
      </c>
    </row>
    <row r="301" spans="2:65" s="13" customFormat="1" ht="11.25">
      <c r="B301" s="158"/>
      <c r="D301" s="148" t="s">
        <v>159</v>
      </c>
      <c r="E301" s="159" t="s">
        <v>1</v>
      </c>
      <c r="F301" s="160" t="s">
        <v>576</v>
      </c>
      <c r="H301" s="161">
        <v>0.5</v>
      </c>
      <c r="I301" s="162"/>
      <c r="L301" s="158"/>
      <c r="M301" s="163"/>
      <c r="T301" s="164"/>
      <c r="AT301" s="159" t="s">
        <v>159</v>
      </c>
      <c r="AU301" s="159" t="s">
        <v>88</v>
      </c>
      <c r="AV301" s="13" t="s">
        <v>88</v>
      </c>
      <c r="AW301" s="13" t="s">
        <v>33</v>
      </c>
      <c r="AX301" s="13" t="s">
        <v>86</v>
      </c>
      <c r="AY301" s="159" t="s">
        <v>148</v>
      </c>
    </row>
    <row r="302" spans="2:65" s="1" customFormat="1" ht="24.2" customHeight="1">
      <c r="B302" s="31"/>
      <c r="C302" s="135" t="s">
        <v>356</v>
      </c>
      <c r="D302" s="135" t="s">
        <v>150</v>
      </c>
      <c r="E302" s="136" t="s">
        <v>321</v>
      </c>
      <c r="F302" s="137" t="s">
        <v>322</v>
      </c>
      <c r="G302" s="138" t="s">
        <v>153</v>
      </c>
      <c r="H302" s="139">
        <v>1353</v>
      </c>
      <c r="I302" s="140"/>
      <c r="J302" s="141">
        <f>ROUND(I302*H302,2)</f>
        <v>0</v>
      </c>
      <c r="K302" s="137" t="s">
        <v>154</v>
      </c>
      <c r="L302" s="31"/>
      <c r="M302" s="142" t="s">
        <v>1</v>
      </c>
      <c r="N302" s="143" t="s">
        <v>44</v>
      </c>
      <c r="P302" s="144">
        <f>O302*H302</f>
        <v>0</v>
      </c>
      <c r="Q302" s="144">
        <v>0</v>
      </c>
      <c r="R302" s="144">
        <f>Q302*H302</f>
        <v>0</v>
      </c>
      <c r="S302" s="144">
        <v>2E-3</v>
      </c>
      <c r="T302" s="145">
        <f>S302*H302</f>
        <v>2.706</v>
      </c>
      <c r="AR302" s="146" t="s">
        <v>155</v>
      </c>
      <c r="AT302" s="146" t="s">
        <v>150</v>
      </c>
      <c r="AU302" s="146" t="s">
        <v>88</v>
      </c>
      <c r="AY302" s="16" t="s">
        <v>148</v>
      </c>
      <c r="BE302" s="147">
        <f>IF(N302="základní",J302,0)</f>
        <v>0</v>
      </c>
      <c r="BF302" s="147">
        <f>IF(N302="snížená",J302,0)</f>
        <v>0</v>
      </c>
      <c r="BG302" s="147">
        <f>IF(N302="zákl. přenesená",J302,0)</f>
        <v>0</v>
      </c>
      <c r="BH302" s="147">
        <f>IF(N302="sníž. přenesená",J302,0)</f>
        <v>0</v>
      </c>
      <c r="BI302" s="147">
        <f>IF(N302="nulová",J302,0)</f>
        <v>0</v>
      </c>
      <c r="BJ302" s="16" t="s">
        <v>86</v>
      </c>
      <c r="BK302" s="147">
        <f>ROUND(I302*H302,2)</f>
        <v>0</v>
      </c>
      <c r="BL302" s="16" t="s">
        <v>155</v>
      </c>
      <c r="BM302" s="146" t="s">
        <v>577</v>
      </c>
    </row>
    <row r="303" spans="2:65" s="1" customFormat="1" ht="39">
      <c r="B303" s="31"/>
      <c r="D303" s="148" t="s">
        <v>157</v>
      </c>
      <c r="F303" s="149" t="s">
        <v>324</v>
      </c>
      <c r="I303" s="150"/>
      <c r="L303" s="31"/>
      <c r="M303" s="151"/>
      <c r="T303" s="55"/>
      <c r="AT303" s="16" t="s">
        <v>157</v>
      </c>
      <c r="AU303" s="16" t="s">
        <v>88</v>
      </c>
    </row>
    <row r="304" spans="2:65" s="13" customFormat="1" ht="11.25">
      <c r="B304" s="158"/>
      <c r="D304" s="148" t="s">
        <v>159</v>
      </c>
      <c r="E304" s="159" t="s">
        <v>1</v>
      </c>
      <c r="F304" s="160" t="s">
        <v>486</v>
      </c>
      <c r="H304" s="161">
        <v>1353</v>
      </c>
      <c r="I304" s="162"/>
      <c r="L304" s="158"/>
      <c r="M304" s="163"/>
      <c r="T304" s="164"/>
      <c r="AT304" s="159" t="s">
        <v>159</v>
      </c>
      <c r="AU304" s="159" t="s">
        <v>88</v>
      </c>
      <c r="AV304" s="13" t="s">
        <v>88</v>
      </c>
      <c r="AW304" s="13" t="s">
        <v>33</v>
      </c>
      <c r="AX304" s="13" t="s">
        <v>86</v>
      </c>
      <c r="AY304" s="159" t="s">
        <v>148</v>
      </c>
    </row>
    <row r="305" spans="2:65" s="1" customFormat="1" ht="24.2" customHeight="1">
      <c r="B305" s="31"/>
      <c r="C305" s="135" t="s">
        <v>257</v>
      </c>
      <c r="D305" s="135" t="s">
        <v>150</v>
      </c>
      <c r="E305" s="136" t="s">
        <v>578</v>
      </c>
      <c r="F305" s="137" t="s">
        <v>579</v>
      </c>
      <c r="G305" s="138" t="s">
        <v>171</v>
      </c>
      <c r="H305" s="139">
        <v>3</v>
      </c>
      <c r="I305" s="140"/>
      <c r="J305" s="141">
        <f>ROUND(I305*H305,2)</f>
        <v>0</v>
      </c>
      <c r="K305" s="137" t="s">
        <v>154</v>
      </c>
      <c r="L305" s="31"/>
      <c r="M305" s="142" t="s">
        <v>1</v>
      </c>
      <c r="N305" s="143" t="s">
        <v>44</v>
      </c>
      <c r="P305" s="144">
        <f>O305*H305</f>
        <v>0</v>
      </c>
      <c r="Q305" s="144">
        <v>0</v>
      </c>
      <c r="R305" s="144">
        <f>Q305*H305</f>
        <v>0</v>
      </c>
      <c r="S305" s="144">
        <v>0.9</v>
      </c>
      <c r="T305" s="145">
        <f>S305*H305</f>
        <v>2.7</v>
      </c>
      <c r="AR305" s="146" t="s">
        <v>155</v>
      </c>
      <c r="AT305" s="146" t="s">
        <v>150</v>
      </c>
      <c r="AU305" s="146" t="s">
        <v>88</v>
      </c>
      <c r="AY305" s="16" t="s">
        <v>148</v>
      </c>
      <c r="BE305" s="147">
        <f>IF(N305="základní",J305,0)</f>
        <v>0</v>
      </c>
      <c r="BF305" s="147">
        <f>IF(N305="snížená",J305,0)</f>
        <v>0</v>
      </c>
      <c r="BG305" s="147">
        <f>IF(N305="zákl. přenesená",J305,0)</f>
        <v>0</v>
      </c>
      <c r="BH305" s="147">
        <f>IF(N305="sníž. přenesená",J305,0)</f>
        <v>0</v>
      </c>
      <c r="BI305" s="147">
        <f>IF(N305="nulová",J305,0)</f>
        <v>0</v>
      </c>
      <c r="BJ305" s="16" t="s">
        <v>86</v>
      </c>
      <c r="BK305" s="147">
        <f>ROUND(I305*H305,2)</f>
        <v>0</v>
      </c>
      <c r="BL305" s="16" t="s">
        <v>155</v>
      </c>
      <c r="BM305" s="146" t="s">
        <v>580</v>
      </c>
    </row>
    <row r="306" spans="2:65" s="1" customFormat="1" ht="39">
      <c r="B306" s="31"/>
      <c r="D306" s="148" t="s">
        <v>157</v>
      </c>
      <c r="F306" s="149" t="s">
        <v>581</v>
      </c>
      <c r="I306" s="150"/>
      <c r="L306" s="31"/>
      <c r="M306" s="151"/>
      <c r="T306" s="55"/>
      <c r="AT306" s="16" t="s">
        <v>157</v>
      </c>
      <c r="AU306" s="16" t="s">
        <v>88</v>
      </c>
    </row>
    <row r="307" spans="2:65" s="12" customFormat="1" ht="11.25">
      <c r="B307" s="152"/>
      <c r="D307" s="148" t="s">
        <v>159</v>
      </c>
      <c r="E307" s="153" t="s">
        <v>1</v>
      </c>
      <c r="F307" s="154" t="s">
        <v>160</v>
      </c>
      <c r="H307" s="153" t="s">
        <v>1</v>
      </c>
      <c r="I307" s="155"/>
      <c r="L307" s="152"/>
      <c r="M307" s="156"/>
      <c r="T307" s="157"/>
      <c r="AT307" s="153" t="s">
        <v>159</v>
      </c>
      <c r="AU307" s="153" t="s">
        <v>88</v>
      </c>
      <c r="AV307" s="12" t="s">
        <v>86</v>
      </c>
      <c r="AW307" s="12" t="s">
        <v>33</v>
      </c>
      <c r="AX307" s="12" t="s">
        <v>79</v>
      </c>
      <c r="AY307" s="153" t="s">
        <v>148</v>
      </c>
    </row>
    <row r="308" spans="2:65" s="13" customFormat="1" ht="11.25">
      <c r="B308" s="158"/>
      <c r="D308" s="148" t="s">
        <v>159</v>
      </c>
      <c r="E308" s="159" t="s">
        <v>1</v>
      </c>
      <c r="F308" s="160" t="s">
        <v>168</v>
      </c>
      <c r="H308" s="161">
        <v>3</v>
      </c>
      <c r="I308" s="162"/>
      <c r="L308" s="158"/>
      <c r="M308" s="163"/>
      <c r="T308" s="164"/>
      <c r="AT308" s="159" t="s">
        <v>159</v>
      </c>
      <c r="AU308" s="159" t="s">
        <v>88</v>
      </c>
      <c r="AV308" s="13" t="s">
        <v>88</v>
      </c>
      <c r="AW308" s="13" t="s">
        <v>33</v>
      </c>
      <c r="AX308" s="13" t="s">
        <v>79</v>
      </c>
      <c r="AY308" s="159" t="s">
        <v>148</v>
      </c>
    </row>
    <row r="309" spans="2:65" s="14" customFormat="1" ht="11.25">
      <c r="B309" s="165"/>
      <c r="D309" s="148" t="s">
        <v>159</v>
      </c>
      <c r="E309" s="166" t="s">
        <v>1</v>
      </c>
      <c r="F309" s="167" t="s">
        <v>162</v>
      </c>
      <c r="H309" s="168">
        <v>3</v>
      </c>
      <c r="I309" s="169"/>
      <c r="L309" s="165"/>
      <c r="M309" s="170"/>
      <c r="T309" s="171"/>
      <c r="AT309" s="166" t="s">
        <v>159</v>
      </c>
      <c r="AU309" s="166" t="s">
        <v>88</v>
      </c>
      <c r="AV309" s="14" t="s">
        <v>155</v>
      </c>
      <c r="AW309" s="14" t="s">
        <v>33</v>
      </c>
      <c r="AX309" s="14" t="s">
        <v>86</v>
      </c>
      <c r="AY309" s="166" t="s">
        <v>148</v>
      </c>
    </row>
    <row r="310" spans="2:65" s="11" customFormat="1" ht="22.9" customHeight="1">
      <c r="B310" s="123"/>
      <c r="D310" s="124" t="s">
        <v>78</v>
      </c>
      <c r="E310" s="133" t="s">
        <v>331</v>
      </c>
      <c r="F310" s="133" t="s">
        <v>332</v>
      </c>
      <c r="I310" s="126"/>
      <c r="J310" s="134">
        <f>BK310</f>
        <v>0</v>
      </c>
      <c r="L310" s="123"/>
      <c r="M310" s="128"/>
      <c r="P310" s="129">
        <f>SUM(P311:P324)</f>
        <v>0</v>
      </c>
      <c r="R310" s="129">
        <f>SUM(R311:R324)</f>
        <v>0</v>
      </c>
      <c r="T310" s="130">
        <f>SUM(T311:T324)</f>
        <v>0</v>
      </c>
      <c r="AR310" s="124" t="s">
        <v>86</v>
      </c>
      <c r="AT310" s="131" t="s">
        <v>78</v>
      </c>
      <c r="AU310" s="131" t="s">
        <v>86</v>
      </c>
      <c r="AY310" s="124" t="s">
        <v>148</v>
      </c>
      <c r="BK310" s="132">
        <f>SUM(BK311:BK324)</f>
        <v>0</v>
      </c>
    </row>
    <row r="311" spans="2:65" s="1" customFormat="1" ht="24.2" customHeight="1">
      <c r="B311" s="31"/>
      <c r="C311" s="135" t="s">
        <v>372</v>
      </c>
      <c r="D311" s="135" t="s">
        <v>150</v>
      </c>
      <c r="E311" s="136" t="s">
        <v>334</v>
      </c>
      <c r="F311" s="137" t="s">
        <v>335</v>
      </c>
      <c r="G311" s="138" t="s">
        <v>336</v>
      </c>
      <c r="H311" s="139">
        <v>266.94099999999997</v>
      </c>
      <c r="I311" s="140"/>
      <c r="J311" s="141">
        <f>ROUND(I311*H311,2)</f>
        <v>0</v>
      </c>
      <c r="K311" s="137" t="s">
        <v>154</v>
      </c>
      <c r="L311" s="31"/>
      <c r="M311" s="142" t="s">
        <v>1</v>
      </c>
      <c r="N311" s="143" t="s">
        <v>44</v>
      </c>
      <c r="P311" s="144">
        <f>O311*H311</f>
        <v>0</v>
      </c>
      <c r="Q311" s="144">
        <v>0</v>
      </c>
      <c r="R311" s="144">
        <f>Q311*H311</f>
        <v>0</v>
      </c>
      <c r="S311" s="144">
        <v>0</v>
      </c>
      <c r="T311" s="145">
        <f>S311*H311</f>
        <v>0</v>
      </c>
      <c r="AR311" s="146" t="s">
        <v>155</v>
      </c>
      <c r="AT311" s="146" t="s">
        <v>150</v>
      </c>
      <c r="AU311" s="146" t="s">
        <v>88</v>
      </c>
      <c r="AY311" s="16" t="s">
        <v>148</v>
      </c>
      <c r="BE311" s="147">
        <f>IF(N311="základní",J311,0)</f>
        <v>0</v>
      </c>
      <c r="BF311" s="147">
        <f>IF(N311="snížená",J311,0)</f>
        <v>0</v>
      </c>
      <c r="BG311" s="147">
        <f>IF(N311="zákl. přenesená",J311,0)</f>
        <v>0</v>
      </c>
      <c r="BH311" s="147">
        <f>IF(N311="sníž. přenesená",J311,0)</f>
        <v>0</v>
      </c>
      <c r="BI311" s="147">
        <f>IF(N311="nulová",J311,0)</f>
        <v>0</v>
      </c>
      <c r="BJ311" s="16" t="s">
        <v>86</v>
      </c>
      <c r="BK311" s="147">
        <f>ROUND(I311*H311,2)</f>
        <v>0</v>
      </c>
      <c r="BL311" s="16" t="s">
        <v>155</v>
      </c>
      <c r="BM311" s="146" t="s">
        <v>582</v>
      </c>
    </row>
    <row r="312" spans="2:65" s="1" customFormat="1" ht="19.5">
      <c r="B312" s="31"/>
      <c r="D312" s="148" t="s">
        <v>157</v>
      </c>
      <c r="F312" s="149" t="s">
        <v>338</v>
      </c>
      <c r="I312" s="150"/>
      <c r="L312" s="31"/>
      <c r="M312" s="151"/>
      <c r="T312" s="55"/>
      <c r="AT312" s="16" t="s">
        <v>157</v>
      </c>
      <c r="AU312" s="16" t="s">
        <v>88</v>
      </c>
    </row>
    <row r="313" spans="2:65" s="1" customFormat="1" ht="24.2" customHeight="1">
      <c r="B313" s="31"/>
      <c r="C313" s="135" t="s">
        <v>378</v>
      </c>
      <c r="D313" s="135" t="s">
        <v>150</v>
      </c>
      <c r="E313" s="136" t="s">
        <v>340</v>
      </c>
      <c r="F313" s="137" t="s">
        <v>341</v>
      </c>
      <c r="G313" s="138" t="s">
        <v>336</v>
      </c>
      <c r="H313" s="139">
        <v>2402.4690000000001</v>
      </c>
      <c r="I313" s="140"/>
      <c r="J313" s="141">
        <f>ROUND(I313*H313,2)</f>
        <v>0</v>
      </c>
      <c r="K313" s="137" t="s">
        <v>154</v>
      </c>
      <c r="L313" s="31"/>
      <c r="M313" s="142" t="s">
        <v>1</v>
      </c>
      <c r="N313" s="143" t="s">
        <v>44</v>
      </c>
      <c r="P313" s="144">
        <f>O313*H313</f>
        <v>0</v>
      </c>
      <c r="Q313" s="144">
        <v>0</v>
      </c>
      <c r="R313" s="144">
        <f>Q313*H313</f>
        <v>0</v>
      </c>
      <c r="S313" s="144">
        <v>0</v>
      </c>
      <c r="T313" s="145">
        <f>S313*H313</f>
        <v>0</v>
      </c>
      <c r="AR313" s="146" t="s">
        <v>155</v>
      </c>
      <c r="AT313" s="146" t="s">
        <v>150</v>
      </c>
      <c r="AU313" s="146" t="s">
        <v>88</v>
      </c>
      <c r="AY313" s="16" t="s">
        <v>148</v>
      </c>
      <c r="BE313" s="147">
        <f>IF(N313="základní",J313,0)</f>
        <v>0</v>
      </c>
      <c r="BF313" s="147">
        <f>IF(N313="snížená",J313,0)</f>
        <v>0</v>
      </c>
      <c r="BG313" s="147">
        <f>IF(N313="zákl. přenesená",J313,0)</f>
        <v>0</v>
      </c>
      <c r="BH313" s="147">
        <f>IF(N313="sníž. přenesená",J313,0)</f>
        <v>0</v>
      </c>
      <c r="BI313" s="147">
        <f>IF(N313="nulová",J313,0)</f>
        <v>0</v>
      </c>
      <c r="BJ313" s="16" t="s">
        <v>86</v>
      </c>
      <c r="BK313" s="147">
        <f>ROUND(I313*H313,2)</f>
        <v>0</v>
      </c>
      <c r="BL313" s="16" t="s">
        <v>155</v>
      </c>
      <c r="BM313" s="146" t="s">
        <v>583</v>
      </c>
    </row>
    <row r="314" spans="2:65" s="1" customFormat="1" ht="19.5">
      <c r="B314" s="31"/>
      <c r="D314" s="148" t="s">
        <v>157</v>
      </c>
      <c r="F314" s="149" t="s">
        <v>343</v>
      </c>
      <c r="I314" s="150"/>
      <c r="L314" s="31"/>
      <c r="M314" s="151"/>
      <c r="T314" s="55"/>
      <c r="AT314" s="16" t="s">
        <v>157</v>
      </c>
      <c r="AU314" s="16" t="s">
        <v>88</v>
      </c>
    </row>
    <row r="315" spans="2:65" s="13" customFormat="1" ht="11.25">
      <c r="B315" s="158"/>
      <c r="D315" s="148" t="s">
        <v>159</v>
      </c>
      <c r="F315" s="160" t="s">
        <v>584</v>
      </c>
      <c r="H315" s="161">
        <v>2402.4690000000001</v>
      </c>
      <c r="I315" s="162"/>
      <c r="L315" s="158"/>
      <c r="M315" s="163"/>
      <c r="T315" s="164"/>
      <c r="AT315" s="159" t="s">
        <v>159</v>
      </c>
      <c r="AU315" s="159" t="s">
        <v>88</v>
      </c>
      <c r="AV315" s="13" t="s">
        <v>88</v>
      </c>
      <c r="AW315" s="13" t="s">
        <v>4</v>
      </c>
      <c r="AX315" s="13" t="s">
        <v>86</v>
      </c>
      <c r="AY315" s="159" t="s">
        <v>148</v>
      </c>
    </row>
    <row r="316" spans="2:65" s="1" customFormat="1" ht="33" customHeight="1">
      <c r="B316" s="31"/>
      <c r="C316" s="135" t="s">
        <v>585</v>
      </c>
      <c r="D316" s="135" t="s">
        <v>150</v>
      </c>
      <c r="E316" s="136" t="s">
        <v>586</v>
      </c>
      <c r="F316" s="137" t="s">
        <v>587</v>
      </c>
      <c r="G316" s="138" t="s">
        <v>336</v>
      </c>
      <c r="H316" s="139">
        <v>220.94499999999999</v>
      </c>
      <c r="I316" s="140"/>
      <c r="J316" s="141">
        <f>ROUND(I316*H316,2)</f>
        <v>0</v>
      </c>
      <c r="K316" s="137" t="s">
        <v>588</v>
      </c>
      <c r="L316" s="31"/>
      <c r="M316" s="142" t="s">
        <v>1</v>
      </c>
      <c r="N316" s="143" t="s">
        <v>44</v>
      </c>
      <c r="P316" s="144">
        <f>O316*H316</f>
        <v>0</v>
      </c>
      <c r="Q316" s="144">
        <v>0</v>
      </c>
      <c r="R316" s="144">
        <f>Q316*H316</f>
        <v>0</v>
      </c>
      <c r="S316" s="144">
        <v>0</v>
      </c>
      <c r="T316" s="145">
        <f>S316*H316</f>
        <v>0</v>
      </c>
      <c r="AR316" s="146" t="s">
        <v>155</v>
      </c>
      <c r="AT316" s="146" t="s">
        <v>150</v>
      </c>
      <c r="AU316" s="146" t="s">
        <v>88</v>
      </c>
      <c r="AY316" s="16" t="s">
        <v>148</v>
      </c>
      <c r="BE316" s="147">
        <f>IF(N316="základní",J316,0)</f>
        <v>0</v>
      </c>
      <c r="BF316" s="147">
        <f>IF(N316="snížená",J316,0)</f>
        <v>0</v>
      </c>
      <c r="BG316" s="147">
        <f>IF(N316="zákl. přenesená",J316,0)</f>
        <v>0</v>
      </c>
      <c r="BH316" s="147">
        <f>IF(N316="sníž. přenesená",J316,0)</f>
        <v>0</v>
      </c>
      <c r="BI316" s="147">
        <f>IF(N316="nulová",J316,0)</f>
        <v>0</v>
      </c>
      <c r="BJ316" s="16" t="s">
        <v>86</v>
      </c>
      <c r="BK316" s="147">
        <f>ROUND(I316*H316,2)</f>
        <v>0</v>
      </c>
      <c r="BL316" s="16" t="s">
        <v>155</v>
      </c>
      <c r="BM316" s="146" t="s">
        <v>589</v>
      </c>
    </row>
    <row r="317" spans="2:65" s="1" customFormat="1" ht="29.25">
      <c r="B317" s="31"/>
      <c r="D317" s="148" t="s">
        <v>157</v>
      </c>
      <c r="F317" s="149" t="s">
        <v>590</v>
      </c>
      <c r="I317" s="150"/>
      <c r="L317" s="31"/>
      <c r="M317" s="151"/>
      <c r="T317" s="55"/>
      <c r="AT317" s="16" t="s">
        <v>157</v>
      </c>
      <c r="AU317" s="16" t="s">
        <v>88</v>
      </c>
    </row>
    <row r="318" spans="2:65" s="13" customFormat="1" ht="11.25">
      <c r="B318" s="158"/>
      <c r="D318" s="148" t="s">
        <v>159</v>
      </c>
      <c r="E318" s="159" t="s">
        <v>1</v>
      </c>
      <c r="F318" s="160" t="s">
        <v>591</v>
      </c>
      <c r="H318" s="161">
        <v>220.94499999999999</v>
      </c>
      <c r="I318" s="162"/>
      <c r="L318" s="158"/>
      <c r="M318" s="163"/>
      <c r="T318" s="164"/>
      <c r="AT318" s="159" t="s">
        <v>159</v>
      </c>
      <c r="AU318" s="159" t="s">
        <v>88</v>
      </c>
      <c r="AV318" s="13" t="s">
        <v>88</v>
      </c>
      <c r="AW318" s="13" t="s">
        <v>33</v>
      </c>
      <c r="AX318" s="13" t="s">
        <v>86</v>
      </c>
      <c r="AY318" s="159" t="s">
        <v>148</v>
      </c>
    </row>
    <row r="319" spans="2:65" s="1" customFormat="1" ht="37.9" customHeight="1">
      <c r="B319" s="31"/>
      <c r="C319" s="135" t="s">
        <v>385</v>
      </c>
      <c r="D319" s="135" t="s">
        <v>150</v>
      </c>
      <c r="E319" s="136" t="s">
        <v>346</v>
      </c>
      <c r="F319" s="137" t="s">
        <v>347</v>
      </c>
      <c r="G319" s="138" t="s">
        <v>336</v>
      </c>
      <c r="H319" s="139">
        <v>43.29</v>
      </c>
      <c r="I319" s="140"/>
      <c r="J319" s="141">
        <f>ROUND(I319*H319,2)</f>
        <v>0</v>
      </c>
      <c r="K319" s="137" t="s">
        <v>154</v>
      </c>
      <c r="L319" s="31"/>
      <c r="M319" s="142" t="s">
        <v>1</v>
      </c>
      <c r="N319" s="143" t="s">
        <v>44</v>
      </c>
      <c r="P319" s="144">
        <f>O319*H319</f>
        <v>0</v>
      </c>
      <c r="Q319" s="144">
        <v>0</v>
      </c>
      <c r="R319" s="144">
        <f>Q319*H319</f>
        <v>0</v>
      </c>
      <c r="S319" s="144">
        <v>0</v>
      </c>
      <c r="T319" s="145">
        <f>S319*H319</f>
        <v>0</v>
      </c>
      <c r="AR319" s="146" t="s">
        <v>155</v>
      </c>
      <c r="AT319" s="146" t="s">
        <v>150</v>
      </c>
      <c r="AU319" s="146" t="s">
        <v>88</v>
      </c>
      <c r="AY319" s="16" t="s">
        <v>148</v>
      </c>
      <c r="BE319" s="147">
        <f>IF(N319="základní",J319,0)</f>
        <v>0</v>
      </c>
      <c r="BF319" s="147">
        <f>IF(N319="snížená",J319,0)</f>
        <v>0</v>
      </c>
      <c r="BG319" s="147">
        <f>IF(N319="zákl. přenesená",J319,0)</f>
        <v>0</v>
      </c>
      <c r="BH319" s="147">
        <f>IF(N319="sníž. přenesená",J319,0)</f>
        <v>0</v>
      </c>
      <c r="BI319" s="147">
        <f>IF(N319="nulová",J319,0)</f>
        <v>0</v>
      </c>
      <c r="BJ319" s="16" t="s">
        <v>86</v>
      </c>
      <c r="BK319" s="147">
        <f>ROUND(I319*H319,2)</f>
        <v>0</v>
      </c>
      <c r="BL319" s="16" t="s">
        <v>155</v>
      </c>
      <c r="BM319" s="146" t="s">
        <v>592</v>
      </c>
    </row>
    <row r="320" spans="2:65" s="1" customFormat="1" ht="29.25">
      <c r="B320" s="31"/>
      <c r="D320" s="148" t="s">
        <v>157</v>
      </c>
      <c r="F320" s="149" t="s">
        <v>349</v>
      </c>
      <c r="I320" s="150"/>
      <c r="L320" s="31"/>
      <c r="M320" s="151"/>
      <c r="T320" s="55"/>
      <c r="AT320" s="16" t="s">
        <v>157</v>
      </c>
      <c r="AU320" s="16" t="s">
        <v>88</v>
      </c>
    </row>
    <row r="321" spans="2:65" s="13" customFormat="1" ht="11.25">
      <c r="B321" s="158"/>
      <c r="D321" s="148" t="s">
        <v>159</v>
      </c>
      <c r="E321" s="159" t="s">
        <v>1</v>
      </c>
      <c r="F321" s="160" t="s">
        <v>593</v>
      </c>
      <c r="H321" s="161">
        <v>43.29</v>
      </c>
      <c r="I321" s="162"/>
      <c r="L321" s="158"/>
      <c r="M321" s="163"/>
      <c r="T321" s="164"/>
      <c r="AT321" s="159" t="s">
        <v>159</v>
      </c>
      <c r="AU321" s="159" t="s">
        <v>88</v>
      </c>
      <c r="AV321" s="13" t="s">
        <v>88</v>
      </c>
      <c r="AW321" s="13" t="s">
        <v>33</v>
      </c>
      <c r="AX321" s="13" t="s">
        <v>86</v>
      </c>
      <c r="AY321" s="159" t="s">
        <v>148</v>
      </c>
    </row>
    <row r="322" spans="2:65" s="1" customFormat="1" ht="44.25" customHeight="1">
      <c r="B322" s="31"/>
      <c r="C322" s="135" t="s">
        <v>388</v>
      </c>
      <c r="D322" s="135" t="s">
        <v>150</v>
      </c>
      <c r="E322" s="136" t="s">
        <v>352</v>
      </c>
      <c r="F322" s="137" t="s">
        <v>353</v>
      </c>
      <c r="G322" s="138" t="s">
        <v>336</v>
      </c>
      <c r="H322" s="139">
        <v>2.706</v>
      </c>
      <c r="I322" s="140"/>
      <c r="J322" s="141">
        <f>ROUND(I322*H322,2)</f>
        <v>0</v>
      </c>
      <c r="K322" s="137" t="s">
        <v>154</v>
      </c>
      <c r="L322" s="31"/>
      <c r="M322" s="142" t="s">
        <v>1</v>
      </c>
      <c r="N322" s="143" t="s">
        <v>44</v>
      </c>
      <c r="P322" s="144">
        <f>O322*H322</f>
        <v>0</v>
      </c>
      <c r="Q322" s="144">
        <v>0</v>
      </c>
      <c r="R322" s="144">
        <f>Q322*H322</f>
        <v>0</v>
      </c>
      <c r="S322" s="144">
        <v>0</v>
      </c>
      <c r="T322" s="145">
        <f>S322*H322</f>
        <v>0</v>
      </c>
      <c r="AR322" s="146" t="s">
        <v>155</v>
      </c>
      <c r="AT322" s="146" t="s">
        <v>150</v>
      </c>
      <c r="AU322" s="146" t="s">
        <v>88</v>
      </c>
      <c r="AY322" s="16" t="s">
        <v>148</v>
      </c>
      <c r="BE322" s="147">
        <f>IF(N322="základní",J322,0)</f>
        <v>0</v>
      </c>
      <c r="BF322" s="147">
        <f>IF(N322="snížená",J322,0)</f>
        <v>0</v>
      </c>
      <c r="BG322" s="147">
        <f>IF(N322="zákl. přenesená",J322,0)</f>
        <v>0</v>
      </c>
      <c r="BH322" s="147">
        <f>IF(N322="sníž. přenesená",J322,0)</f>
        <v>0</v>
      </c>
      <c r="BI322" s="147">
        <f>IF(N322="nulová",J322,0)</f>
        <v>0</v>
      </c>
      <c r="BJ322" s="16" t="s">
        <v>86</v>
      </c>
      <c r="BK322" s="147">
        <f>ROUND(I322*H322,2)</f>
        <v>0</v>
      </c>
      <c r="BL322" s="16" t="s">
        <v>155</v>
      </c>
      <c r="BM322" s="146" t="s">
        <v>594</v>
      </c>
    </row>
    <row r="323" spans="2:65" s="1" customFormat="1" ht="29.25">
      <c r="B323" s="31"/>
      <c r="D323" s="148" t="s">
        <v>157</v>
      </c>
      <c r="F323" s="149" t="s">
        <v>353</v>
      </c>
      <c r="I323" s="150"/>
      <c r="L323" s="31"/>
      <c r="M323" s="151"/>
      <c r="T323" s="55"/>
      <c r="AT323" s="16" t="s">
        <v>157</v>
      </c>
      <c r="AU323" s="16" t="s">
        <v>88</v>
      </c>
    </row>
    <row r="324" spans="2:65" s="13" customFormat="1" ht="11.25">
      <c r="B324" s="158"/>
      <c r="D324" s="148" t="s">
        <v>159</v>
      </c>
      <c r="E324" s="159" t="s">
        <v>1</v>
      </c>
      <c r="F324" s="160" t="s">
        <v>595</v>
      </c>
      <c r="H324" s="161">
        <v>2.706</v>
      </c>
      <c r="I324" s="162"/>
      <c r="L324" s="158"/>
      <c r="M324" s="163"/>
      <c r="T324" s="164"/>
      <c r="AT324" s="159" t="s">
        <v>159</v>
      </c>
      <c r="AU324" s="159" t="s">
        <v>88</v>
      </c>
      <c r="AV324" s="13" t="s">
        <v>88</v>
      </c>
      <c r="AW324" s="13" t="s">
        <v>33</v>
      </c>
      <c r="AX324" s="13" t="s">
        <v>86</v>
      </c>
      <c r="AY324" s="159" t="s">
        <v>148</v>
      </c>
    </row>
    <row r="325" spans="2:65" s="11" customFormat="1" ht="22.9" customHeight="1">
      <c r="B325" s="123"/>
      <c r="D325" s="124" t="s">
        <v>78</v>
      </c>
      <c r="E325" s="133" t="s">
        <v>361</v>
      </c>
      <c r="F325" s="133" t="s">
        <v>362</v>
      </c>
      <c r="I325" s="126"/>
      <c r="J325" s="134">
        <f>BK325</f>
        <v>0</v>
      </c>
      <c r="L325" s="123"/>
      <c r="M325" s="128"/>
      <c r="P325" s="129">
        <f>SUM(P326:P327)</f>
        <v>0</v>
      </c>
      <c r="R325" s="129">
        <f>SUM(R326:R327)</f>
        <v>0</v>
      </c>
      <c r="T325" s="130">
        <f>SUM(T326:T327)</f>
        <v>0</v>
      </c>
      <c r="AR325" s="124" t="s">
        <v>86</v>
      </c>
      <c r="AT325" s="131" t="s">
        <v>78</v>
      </c>
      <c r="AU325" s="131" t="s">
        <v>86</v>
      </c>
      <c r="AY325" s="124" t="s">
        <v>148</v>
      </c>
      <c r="BK325" s="132">
        <f>SUM(BK326:BK327)</f>
        <v>0</v>
      </c>
    </row>
    <row r="326" spans="2:65" s="1" customFormat="1" ht="33" customHeight="1">
      <c r="B326" s="31"/>
      <c r="C326" s="135" t="s">
        <v>226</v>
      </c>
      <c r="D326" s="135" t="s">
        <v>150</v>
      </c>
      <c r="E326" s="136" t="s">
        <v>364</v>
      </c>
      <c r="F326" s="137" t="s">
        <v>365</v>
      </c>
      <c r="G326" s="138" t="s">
        <v>336</v>
      </c>
      <c r="H326" s="139">
        <v>100.208</v>
      </c>
      <c r="I326" s="140"/>
      <c r="J326" s="141">
        <f>ROUND(I326*H326,2)</f>
        <v>0</v>
      </c>
      <c r="K326" s="137" t="s">
        <v>154</v>
      </c>
      <c r="L326" s="31"/>
      <c r="M326" s="142" t="s">
        <v>1</v>
      </c>
      <c r="N326" s="143" t="s">
        <v>44</v>
      </c>
      <c r="P326" s="144">
        <f>O326*H326</f>
        <v>0</v>
      </c>
      <c r="Q326" s="144">
        <v>0</v>
      </c>
      <c r="R326" s="144">
        <f>Q326*H326</f>
        <v>0</v>
      </c>
      <c r="S326" s="144">
        <v>0</v>
      </c>
      <c r="T326" s="145">
        <f>S326*H326</f>
        <v>0</v>
      </c>
      <c r="AR326" s="146" t="s">
        <v>155</v>
      </c>
      <c r="AT326" s="146" t="s">
        <v>150</v>
      </c>
      <c r="AU326" s="146" t="s">
        <v>88</v>
      </c>
      <c r="AY326" s="16" t="s">
        <v>148</v>
      </c>
      <c r="BE326" s="147">
        <f>IF(N326="základní",J326,0)</f>
        <v>0</v>
      </c>
      <c r="BF326" s="147">
        <f>IF(N326="snížená",J326,0)</f>
        <v>0</v>
      </c>
      <c r="BG326" s="147">
        <f>IF(N326="zákl. přenesená",J326,0)</f>
        <v>0</v>
      </c>
      <c r="BH326" s="147">
        <f>IF(N326="sníž. přenesená",J326,0)</f>
        <v>0</v>
      </c>
      <c r="BI326" s="147">
        <f>IF(N326="nulová",J326,0)</f>
        <v>0</v>
      </c>
      <c r="BJ326" s="16" t="s">
        <v>86</v>
      </c>
      <c r="BK326" s="147">
        <f>ROUND(I326*H326,2)</f>
        <v>0</v>
      </c>
      <c r="BL326" s="16" t="s">
        <v>155</v>
      </c>
      <c r="BM326" s="146" t="s">
        <v>596</v>
      </c>
    </row>
    <row r="327" spans="2:65" s="1" customFormat="1" ht="29.25">
      <c r="B327" s="31"/>
      <c r="D327" s="148" t="s">
        <v>157</v>
      </c>
      <c r="F327" s="149" t="s">
        <v>367</v>
      </c>
      <c r="I327" s="150"/>
      <c r="L327" s="31"/>
      <c r="M327" s="151"/>
      <c r="T327" s="55"/>
      <c r="AT327" s="16" t="s">
        <v>157</v>
      </c>
      <c r="AU327" s="16" t="s">
        <v>88</v>
      </c>
    </row>
    <row r="328" spans="2:65" s="11" customFormat="1" ht="25.9" customHeight="1">
      <c r="B328" s="123"/>
      <c r="D328" s="124" t="s">
        <v>78</v>
      </c>
      <c r="E328" s="125" t="s">
        <v>368</v>
      </c>
      <c r="F328" s="125" t="s">
        <v>369</v>
      </c>
      <c r="I328" s="126"/>
      <c r="J328" s="127">
        <f>BK328</f>
        <v>0</v>
      </c>
      <c r="L328" s="123"/>
      <c r="M328" s="128"/>
      <c r="P328" s="129">
        <f>P329+P337+P345</f>
        <v>0</v>
      </c>
      <c r="R328" s="129">
        <f>R329+R337+R345</f>
        <v>0</v>
      </c>
      <c r="T328" s="130">
        <f>T329+T337+T345</f>
        <v>0</v>
      </c>
      <c r="AR328" s="124" t="s">
        <v>181</v>
      </c>
      <c r="AT328" s="131" t="s">
        <v>78</v>
      </c>
      <c r="AU328" s="131" t="s">
        <v>79</v>
      </c>
      <c r="AY328" s="124" t="s">
        <v>148</v>
      </c>
      <c r="BK328" s="132">
        <f>BK329+BK337+BK345</f>
        <v>0</v>
      </c>
    </row>
    <row r="329" spans="2:65" s="11" customFormat="1" ht="22.9" customHeight="1">
      <c r="B329" s="123"/>
      <c r="D329" s="124" t="s">
        <v>78</v>
      </c>
      <c r="E329" s="133" t="s">
        <v>370</v>
      </c>
      <c r="F329" s="133" t="s">
        <v>371</v>
      </c>
      <c r="I329" s="126"/>
      <c r="J329" s="134">
        <f>BK329</f>
        <v>0</v>
      </c>
      <c r="L329" s="123"/>
      <c r="M329" s="128"/>
      <c r="P329" s="129">
        <f>SUM(P330:P336)</f>
        <v>0</v>
      </c>
      <c r="R329" s="129">
        <f>SUM(R330:R336)</f>
        <v>0</v>
      </c>
      <c r="T329" s="130">
        <f>SUM(T330:T336)</f>
        <v>0</v>
      </c>
      <c r="AR329" s="124" t="s">
        <v>181</v>
      </c>
      <c r="AT329" s="131" t="s">
        <v>78</v>
      </c>
      <c r="AU329" s="131" t="s">
        <v>86</v>
      </c>
      <c r="AY329" s="124" t="s">
        <v>148</v>
      </c>
      <c r="BK329" s="132">
        <f>SUM(BK330:BK336)</f>
        <v>0</v>
      </c>
    </row>
    <row r="330" spans="2:65" s="1" customFormat="1" ht="16.5" customHeight="1">
      <c r="B330" s="31"/>
      <c r="C330" s="135" t="s">
        <v>242</v>
      </c>
      <c r="D330" s="135" t="s">
        <v>150</v>
      </c>
      <c r="E330" s="136" t="s">
        <v>373</v>
      </c>
      <c r="F330" s="137" t="s">
        <v>374</v>
      </c>
      <c r="G330" s="138" t="s">
        <v>375</v>
      </c>
      <c r="H330" s="139">
        <v>1</v>
      </c>
      <c r="I330" s="140"/>
      <c r="J330" s="141">
        <f>ROUND(I330*H330,2)</f>
        <v>0</v>
      </c>
      <c r="K330" s="137" t="s">
        <v>154</v>
      </c>
      <c r="L330" s="31"/>
      <c r="M330" s="142" t="s">
        <v>1</v>
      </c>
      <c r="N330" s="143" t="s">
        <v>44</v>
      </c>
      <c r="P330" s="144">
        <f>O330*H330</f>
        <v>0</v>
      </c>
      <c r="Q330" s="144">
        <v>0</v>
      </c>
      <c r="R330" s="144">
        <f>Q330*H330</f>
        <v>0</v>
      </c>
      <c r="S330" s="144">
        <v>0</v>
      </c>
      <c r="T330" s="145">
        <f>S330*H330</f>
        <v>0</v>
      </c>
      <c r="AR330" s="146" t="s">
        <v>376</v>
      </c>
      <c r="AT330" s="146" t="s">
        <v>150</v>
      </c>
      <c r="AU330" s="146" t="s">
        <v>88</v>
      </c>
      <c r="AY330" s="16" t="s">
        <v>148</v>
      </c>
      <c r="BE330" s="147">
        <f>IF(N330="základní",J330,0)</f>
        <v>0</v>
      </c>
      <c r="BF330" s="147">
        <f>IF(N330="snížená",J330,0)</f>
        <v>0</v>
      </c>
      <c r="BG330" s="147">
        <f>IF(N330="zákl. přenesená",J330,0)</f>
        <v>0</v>
      </c>
      <c r="BH330" s="147">
        <f>IF(N330="sníž. přenesená",J330,0)</f>
        <v>0</v>
      </c>
      <c r="BI330" s="147">
        <f>IF(N330="nulová",J330,0)</f>
        <v>0</v>
      </c>
      <c r="BJ330" s="16" t="s">
        <v>86</v>
      </c>
      <c r="BK330" s="147">
        <f>ROUND(I330*H330,2)</f>
        <v>0</v>
      </c>
      <c r="BL330" s="16" t="s">
        <v>376</v>
      </c>
      <c r="BM330" s="146" t="s">
        <v>597</v>
      </c>
    </row>
    <row r="331" spans="2:65" s="1" customFormat="1" ht="11.25">
      <c r="B331" s="31"/>
      <c r="D331" s="148" t="s">
        <v>157</v>
      </c>
      <c r="F331" s="149" t="s">
        <v>374</v>
      </c>
      <c r="I331" s="150"/>
      <c r="L331" s="31"/>
      <c r="M331" s="151"/>
      <c r="T331" s="55"/>
      <c r="AT331" s="16" t="s">
        <v>157</v>
      </c>
      <c r="AU331" s="16" t="s">
        <v>88</v>
      </c>
    </row>
    <row r="332" spans="2:65" s="13" customFormat="1" ht="11.25">
      <c r="B332" s="158"/>
      <c r="D332" s="148" t="s">
        <v>159</v>
      </c>
      <c r="E332" s="159" t="s">
        <v>1</v>
      </c>
      <c r="F332" s="160" t="s">
        <v>86</v>
      </c>
      <c r="H332" s="161">
        <v>1</v>
      </c>
      <c r="I332" s="162"/>
      <c r="L332" s="158"/>
      <c r="M332" s="163"/>
      <c r="T332" s="164"/>
      <c r="AT332" s="159" t="s">
        <v>159</v>
      </c>
      <c r="AU332" s="159" t="s">
        <v>88</v>
      </c>
      <c r="AV332" s="13" t="s">
        <v>88</v>
      </c>
      <c r="AW332" s="13" t="s">
        <v>33</v>
      </c>
      <c r="AX332" s="13" t="s">
        <v>86</v>
      </c>
      <c r="AY332" s="159" t="s">
        <v>148</v>
      </c>
    </row>
    <row r="333" spans="2:65" s="1" customFormat="1" ht="16.5" customHeight="1">
      <c r="B333" s="31"/>
      <c r="C333" s="135" t="s">
        <v>598</v>
      </c>
      <c r="D333" s="135" t="s">
        <v>150</v>
      </c>
      <c r="E333" s="136" t="s">
        <v>379</v>
      </c>
      <c r="F333" s="137" t="s">
        <v>380</v>
      </c>
      <c r="G333" s="138" t="s">
        <v>375</v>
      </c>
      <c r="H333" s="139">
        <v>1</v>
      </c>
      <c r="I333" s="140"/>
      <c r="J333" s="141">
        <f>ROUND(I333*H333,2)</f>
        <v>0</v>
      </c>
      <c r="K333" s="137" t="s">
        <v>154</v>
      </c>
      <c r="L333" s="31"/>
      <c r="M333" s="142" t="s">
        <v>1</v>
      </c>
      <c r="N333" s="143" t="s">
        <v>44</v>
      </c>
      <c r="P333" s="144">
        <f>O333*H333</f>
        <v>0</v>
      </c>
      <c r="Q333" s="144">
        <v>0</v>
      </c>
      <c r="R333" s="144">
        <f>Q333*H333</f>
        <v>0</v>
      </c>
      <c r="S333" s="144">
        <v>0</v>
      </c>
      <c r="T333" s="145">
        <f>S333*H333</f>
        <v>0</v>
      </c>
      <c r="AR333" s="146" t="s">
        <v>376</v>
      </c>
      <c r="AT333" s="146" t="s">
        <v>150</v>
      </c>
      <c r="AU333" s="146" t="s">
        <v>88</v>
      </c>
      <c r="AY333" s="16" t="s">
        <v>148</v>
      </c>
      <c r="BE333" s="147">
        <f>IF(N333="základní",J333,0)</f>
        <v>0</v>
      </c>
      <c r="BF333" s="147">
        <f>IF(N333="snížená",J333,0)</f>
        <v>0</v>
      </c>
      <c r="BG333" s="147">
        <f>IF(N333="zákl. přenesená",J333,0)</f>
        <v>0</v>
      </c>
      <c r="BH333" s="147">
        <f>IF(N333="sníž. přenesená",J333,0)</f>
        <v>0</v>
      </c>
      <c r="BI333" s="147">
        <f>IF(N333="nulová",J333,0)</f>
        <v>0</v>
      </c>
      <c r="BJ333" s="16" t="s">
        <v>86</v>
      </c>
      <c r="BK333" s="147">
        <f>ROUND(I333*H333,2)</f>
        <v>0</v>
      </c>
      <c r="BL333" s="16" t="s">
        <v>376</v>
      </c>
      <c r="BM333" s="146" t="s">
        <v>599</v>
      </c>
    </row>
    <row r="334" spans="2:65" s="1" customFormat="1" ht="11.25">
      <c r="B334" s="31"/>
      <c r="D334" s="148" t="s">
        <v>157</v>
      </c>
      <c r="F334" s="149" t="s">
        <v>380</v>
      </c>
      <c r="I334" s="150"/>
      <c r="L334" s="31"/>
      <c r="M334" s="151"/>
      <c r="T334" s="55"/>
      <c r="AT334" s="16" t="s">
        <v>157</v>
      </c>
      <c r="AU334" s="16" t="s">
        <v>88</v>
      </c>
    </row>
    <row r="335" spans="2:65" s="12" customFormat="1" ht="11.25">
      <c r="B335" s="152"/>
      <c r="D335" s="148" t="s">
        <v>159</v>
      </c>
      <c r="E335" s="153" t="s">
        <v>1</v>
      </c>
      <c r="F335" s="154" t="s">
        <v>382</v>
      </c>
      <c r="H335" s="153" t="s">
        <v>1</v>
      </c>
      <c r="I335" s="155"/>
      <c r="L335" s="152"/>
      <c r="M335" s="156"/>
      <c r="T335" s="157"/>
      <c r="AT335" s="153" t="s">
        <v>159</v>
      </c>
      <c r="AU335" s="153" t="s">
        <v>88</v>
      </c>
      <c r="AV335" s="12" t="s">
        <v>86</v>
      </c>
      <c r="AW335" s="12" t="s">
        <v>33</v>
      </c>
      <c r="AX335" s="12" t="s">
        <v>79</v>
      </c>
      <c r="AY335" s="153" t="s">
        <v>148</v>
      </c>
    </row>
    <row r="336" spans="2:65" s="13" customFormat="1" ht="11.25">
      <c r="B336" s="158"/>
      <c r="D336" s="148" t="s">
        <v>159</v>
      </c>
      <c r="E336" s="159" t="s">
        <v>1</v>
      </c>
      <c r="F336" s="160" t="s">
        <v>86</v>
      </c>
      <c r="H336" s="161">
        <v>1</v>
      </c>
      <c r="I336" s="162"/>
      <c r="L336" s="158"/>
      <c r="M336" s="163"/>
      <c r="T336" s="164"/>
      <c r="AT336" s="159" t="s">
        <v>159</v>
      </c>
      <c r="AU336" s="159" t="s">
        <v>88</v>
      </c>
      <c r="AV336" s="13" t="s">
        <v>88</v>
      </c>
      <c r="AW336" s="13" t="s">
        <v>33</v>
      </c>
      <c r="AX336" s="13" t="s">
        <v>86</v>
      </c>
      <c r="AY336" s="159" t="s">
        <v>148</v>
      </c>
    </row>
    <row r="337" spans="2:65" s="11" customFormat="1" ht="22.9" customHeight="1">
      <c r="B337" s="123"/>
      <c r="D337" s="124" t="s">
        <v>78</v>
      </c>
      <c r="E337" s="133" t="s">
        <v>383</v>
      </c>
      <c r="F337" s="133" t="s">
        <v>384</v>
      </c>
      <c r="I337" s="126"/>
      <c r="J337" s="134">
        <f>BK337</f>
        <v>0</v>
      </c>
      <c r="L337" s="123"/>
      <c r="M337" s="128"/>
      <c r="P337" s="129">
        <f>SUM(P338:P344)</f>
        <v>0</v>
      </c>
      <c r="R337" s="129">
        <f>SUM(R338:R344)</f>
        <v>0</v>
      </c>
      <c r="T337" s="130">
        <f>SUM(T338:T344)</f>
        <v>0</v>
      </c>
      <c r="AR337" s="124" t="s">
        <v>181</v>
      </c>
      <c r="AT337" s="131" t="s">
        <v>78</v>
      </c>
      <c r="AU337" s="131" t="s">
        <v>86</v>
      </c>
      <c r="AY337" s="124" t="s">
        <v>148</v>
      </c>
      <c r="BK337" s="132">
        <f>SUM(BK338:BK344)</f>
        <v>0</v>
      </c>
    </row>
    <row r="338" spans="2:65" s="1" customFormat="1" ht="16.5" customHeight="1">
      <c r="B338" s="31"/>
      <c r="C338" s="135" t="s">
        <v>600</v>
      </c>
      <c r="D338" s="135" t="s">
        <v>150</v>
      </c>
      <c r="E338" s="136" t="s">
        <v>386</v>
      </c>
      <c r="F338" s="137" t="s">
        <v>384</v>
      </c>
      <c r="G338" s="138" t="s">
        <v>375</v>
      </c>
      <c r="H338" s="139">
        <v>1</v>
      </c>
      <c r="I338" s="140"/>
      <c r="J338" s="141">
        <f>ROUND(I338*H338,2)</f>
        <v>0</v>
      </c>
      <c r="K338" s="137" t="s">
        <v>154</v>
      </c>
      <c r="L338" s="31"/>
      <c r="M338" s="142" t="s">
        <v>1</v>
      </c>
      <c r="N338" s="143" t="s">
        <v>44</v>
      </c>
      <c r="P338" s="144">
        <f>O338*H338</f>
        <v>0</v>
      </c>
      <c r="Q338" s="144">
        <v>0</v>
      </c>
      <c r="R338" s="144">
        <f>Q338*H338</f>
        <v>0</v>
      </c>
      <c r="S338" s="144">
        <v>0</v>
      </c>
      <c r="T338" s="145">
        <f>S338*H338</f>
        <v>0</v>
      </c>
      <c r="AR338" s="146" t="s">
        <v>376</v>
      </c>
      <c r="AT338" s="146" t="s">
        <v>150</v>
      </c>
      <c r="AU338" s="146" t="s">
        <v>88</v>
      </c>
      <c r="AY338" s="16" t="s">
        <v>148</v>
      </c>
      <c r="BE338" s="147">
        <f>IF(N338="základní",J338,0)</f>
        <v>0</v>
      </c>
      <c r="BF338" s="147">
        <f>IF(N338="snížená",J338,0)</f>
        <v>0</v>
      </c>
      <c r="BG338" s="147">
        <f>IF(N338="zákl. přenesená",J338,0)</f>
        <v>0</v>
      </c>
      <c r="BH338" s="147">
        <f>IF(N338="sníž. přenesená",J338,0)</f>
        <v>0</v>
      </c>
      <c r="BI338" s="147">
        <f>IF(N338="nulová",J338,0)</f>
        <v>0</v>
      </c>
      <c r="BJ338" s="16" t="s">
        <v>86</v>
      </c>
      <c r="BK338" s="147">
        <f>ROUND(I338*H338,2)</f>
        <v>0</v>
      </c>
      <c r="BL338" s="16" t="s">
        <v>376</v>
      </c>
      <c r="BM338" s="146" t="s">
        <v>601</v>
      </c>
    </row>
    <row r="339" spans="2:65" s="1" customFormat="1" ht="11.25">
      <c r="B339" s="31"/>
      <c r="D339" s="148" t="s">
        <v>157</v>
      </c>
      <c r="F339" s="149" t="s">
        <v>384</v>
      </c>
      <c r="I339" s="150"/>
      <c r="L339" s="31"/>
      <c r="M339" s="151"/>
      <c r="T339" s="55"/>
      <c r="AT339" s="16" t="s">
        <v>157</v>
      </c>
      <c r="AU339" s="16" t="s">
        <v>88</v>
      </c>
    </row>
    <row r="340" spans="2:65" s="13" customFormat="1" ht="11.25">
      <c r="B340" s="158"/>
      <c r="D340" s="148" t="s">
        <v>159</v>
      </c>
      <c r="E340" s="159" t="s">
        <v>1</v>
      </c>
      <c r="F340" s="160" t="s">
        <v>86</v>
      </c>
      <c r="H340" s="161">
        <v>1</v>
      </c>
      <c r="I340" s="162"/>
      <c r="L340" s="158"/>
      <c r="M340" s="163"/>
      <c r="T340" s="164"/>
      <c r="AT340" s="159" t="s">
        <v>159</v>
      </c>
      <c r="AU340" s="159" t="s">
        <v>88</v>
      </c>
      <c r="AV340" s="13" t="s">
        <v>88</v>
      </c>
      <c r="AW340" s="13" t="s">
        <v>33</v>
      </c>
      <c r="AX340" s="13" t="s">
        <v>86</v>
      </c>
      <c r="AY340" s="159" t="s">
        <v>148</v>
      </c>
    </row>
    <row r="341" spans="2:65" s="1" customFormat="1" ht="16.5" customHeight="1">
      <c r="B341" s="31"/>
      <c r="C341" s="135" t="s">
        <v>602</v>
      </c>
      <c r="D341" s="135" t="s">
        <v>150</v>
      </c>
      <c r="E341" s="136" t="s">
        <v>389</v>
      </c>
      <c r="F341" s="137" t="s">
        <v>390</v>
      </c>
      <c r="G341" s="138" t="s">
        <v>375</v>
      </c>
      <c r="H341" s="139">
        <v>1</v>
      </c>
      <c r="I341" s="140"/>
      <c r="J341" s="141">
        <f>ROUND(I341*H341,2)</f>
        <v>0</v>
      </c>
      <c r="K341" s="137" t="s">
        <v>154</v>
      </c>
      <c r="L341" s="31"/>
      <c r="M341" s="142" t="s">
        <v>1</v>
      </c>
      <c r="N341" s="143" t="s">
        <v>44</v>
      </c>
      <c r="P341" s="144">
        <f>O341*H341</f>
        <v>0</v>
      </c>
      <c r="Q341" s="144">
        <v>0</v>
      </c>
      <c r="R341" s="144">
        <f>Q341*H341</f>
        <v>0</v>
      </c>
      <c r="S341" s="144">
        <v>0</v>
      </c>
      <c r="T341" s="145">
        <f>S341*H341</f>
        <v>0</v>
      </c>
      <c r="AR341" s="146" t="s">
        <v>376</v>
      </c>
      <c r="AT341" s="146" t="s">
        <v>150</v>
      </c>
      <c r="AU341" s="146" t="s">
        <v>88</v>
      </c>
      <c r="AY341" s="16" t="s">
        <v>148</v>
      </c>
      <c r="BE341" s="147">
        <f>IF(N341="základní",J341,0)</f>
        <v>0</v>
      </c>
      <c r="BF341" s="147">
        <f>IF(N341="snížená",J341,0)</f>
        <v>0</v>
      </c>
      <c r="BG341" s="147">
        <f>IF(N341="zákl. přenesená",J341,0)</f>
        <v>0</v>
      </c>
      <c r="BH341" s="147">
        <f>IF(N341="sníž. přenesená",J341,0)</f>
        <v>0</v>
      </c>
      <c r="BI341" s="147">
        <f>IF(N341="nulová",J341,0)</f>
        <v>0</v>
      </c>
      <c r="BJ341" s="16" t="s">
        <v>86</v>
      </c>
      <c r="BK341" s="147">
        <f>ROUND(I341*H341,2)</f>
        <v>0</v>
      </c>
      <c r="BL341" s="16" t="s">
        <v>376</v>
      </c>
      <c r="BM341" s="146" t="s">
        <v>603</v>
      </c>
    </row>
    <row r="342" spans="2:65" s="1" customFormat="1" ht="11.25">
      <c r="B342" s="31"/>
      <c r="D342" s="148" t="s">
        <v>157</v>
      </c>
      <c r="F342" s="149" t="s">
        <v>390</v>
      </c>
      <c r="I342" s="150"/>
      <c r="L342" s="31"/>
      <c r="M342" s="151"/>
      <c r="T342" s="55"/>
      <c r="AT342" s="16" t="s">
        <v>157</v>
      </c>
      <c r="AU342" s="16" t="s">
        <v>88</v>
      </c>
    </row>
    <row r="343" spans="2:65" s="12" customFormat="1" ht="11.25">
      <c r="B343" s="152"/>
      <c r="D343" s="148" t="s">
        <v>159</v>
      </c>
      <c r="E343" s="153" t="s">
        <v>1</v>
      </c>
      <c r="F343" s="154" t="s">
        <v>382</v>
      </c>
      <c r="H343" s="153" t="s">
        <v>1</v>
      </c>
      <c r="I343" s="155"/>
      <c r="L343" s="152"/>
      <c r="M343" s="156"/>
      <c r="T343" s="157"/>
      <c r="AT343" s="153" t="s">
        <v>159</v>
      </c>
      <c r="AU343" s="153" t="s">
        <v>88</v>
      </c>
      <c r="AV343" s="12" t="s">
        <v>86</v>
      </c>
      <c r="AW343" s="12" t="s">
        <v>33</v>
      </c>
      <c r="AX343" s="12" t="s">
        <v>79</v>
      </c>
      <c r="AY343" s="153" t="s">
        <v>148</v>
      </c>
    </row>
    <row r="344" spans="2:65" s="13" customFormat="1" ht="11.25">
      <c r="B344" s="158"/>
      <c r="D344" s="148" t="s">
        <v>159</v>
      </c>
      <c r="E344" s="159" t="s">
        <v>1</v>
      </c>
      <c r="F344" s="160" t="s">
        <v>86</v>
      </c>
      <c r="H344" s="161">
        <v>1</v>
      </c>
      <c r="I344" s="162"/>
      <c r="L344" s="158"/>
      <c r="M344" s="163"/>
      <c r="T344" s="164"/>
      <c r="AT344" s="159" t="s">
        <v>159</v>
      </c>
      <c r="AU344" s="159" t="s">
        <v>88</v>
      </c>
      <c r="AV344" s="13" t="s">
        <v>88</v>
      </c>
      <c r="AW344" s="13" t="s">
        <v>33</v>
      </c>
      <c r="AX344" s="13" t="s">
        <v>86</v>
      </c>
      <c r="AY344" s="159" t="s">
        <v>148</v>
      </c>
    </row>
    <row r="345" spans="2:65" s="11" customFormat="1" ht="22.9" customHeight="1">
      <c r="B345" s="123"/>
      <c r="D345" s="124" t="s">
        <v>78</v>
      </c>
      <c r="E345" s="133" t="s">
        <v>392</v>
      </c>
      <c r="F345" s="133" t="s">
        <v>393</v>
      </c>
      <c r="I345" s="126"/>
      <c r="J345" s="134">
        <f>BK345</f>
        <v>0</v>
      </c>
      <c r="L345" s="123"/>
      <c r="M345" s="128"/>
      <c r="P345" s="129">
        <f>SUM(P346:P349)</f>
        <v>0</v>
      </c>
      <c r="R345" s="129">
        <f>SUM(R346:R349)</f>
        <v>0</v>
      </c>
      <c r="T345" s="130">
        <f>SUM(T346:T349)</f>
        <v>0</v>
      </c>
      <c r="AR345" s="124" t="s">
        <v>181</v>
      </c>
      <c r="AT345" s="131" t="s">
        <v>78</v>
      </c>
      <c r="AU345" s="131" t="s">
        <v>86</v>
      </c>
      <c r="AY345" s="124" t="s">
        <v>148</v>
      </c>
      <c r="BK345" s="132">
        <f>SUM(BK346:BK349)</f>
        <v>0</v>
      </c>
    </row>
    <row r="346" spans="2:65" s="1" customFormat="1" ht="16.5" customHeight="1">
      <c r="B346" s="31"/>
      <c r="C346" s="135" t="s">
        <v>604</v>
      </c>
      <c r="D346" s="135" t="s">
        <v>150</v>
      </c>
      <c r="E346" s="136" t="s">
        <v>395</v>
      </c>
      <c r="F346" s="137" t="s">
        <v>396</v>
      </c>
      <c r="G346" s="138" t="s">
        <v>375</v>
      </c>
      <c r="H346" s="139">
        <v>1</v>
      </c>
      <c r="I346" s="140"/>
      <c r="J346" s="141">
        <f>ROUND(I346*H346,2)</f>
        <v>0</v>
      </c>
      <c r="K346" s="137" t="s">
        <v>154</v>
      </c>
      <c r="L346" s="31"/>
      <c r="M346" s="142" t="s">
        <v>1</v>
      </c>
      <c r="N346" s="143" t="s">
        <v>44</v>
      </c>
      <c r="P346" s="144">
        <f>O346*H346</f>
        <v>0</v>
      </c>
      <c r="Q346" s="144">
        <v>0</v>
      </c>
      <c r="R346" s="144">
        <f>Q346*H346</f>
        <v>0</v>
      </c>
      <c r="S346" s="144">
        <v>0</v>
      </c>
      <c r="T346" s="145">
        <f>S346*H346</f>
        <v>0</v>
      </c>
      <c r="AR346" s="146" t="s">
        <v>376</v>
      </c>
      <c r="AT346" s="146" t="s">
        <v>150</v>
      </c>
      <c r="AU346" s="146" t="s">
        <v>88</v>
      </c>
      <c r="AY346" s="16" t="s">
        <v>148</v>
      </c>
      <c r="BE346" s="147">
        <f>IF(N346="základní",J346,0)</f>
        <v>0</v>
      </c>
      <c r="BF346" s="147">
        <f>IF(N346="snížená",J346,0)</f>
        <v>0</v>
      </c>
      <c r="BG346" s="147">
        <f>IF(N346="zákl. přenesená",J346,0)</f>
        <v>0</v>
      </c>
      <c r="BH346" s="147">
        <f>IF(N346="sníž. přenesená",J346,0)</f>
        <v>0</v>
      </c>
      <c r="BI346" s="147">
        <f>IF(N346="nulová",J346,0)</f>
        <v>0</v>
      </c>
      <c r="BJ346" s="16" t="s">
        <v>86</v>
      </c>
      <c r="BK346" s="147">
        <f>ROUND(I346*H346,2)</f>
        <v>0</v>
      </c>
      <c r="BL346" s="16" t="s">
        <v>376</v>
      </c>
      <c r="BM346" s="146" t="s">
        <v>605</v>
      </c>
    </row>
    <row r="347" spans="2:65" s="1" customFormat="1" ht="11.25">
      <c r="B347" s="31"/>
      <c r="D347" s="148" t="s">
        <v>157</v>
      </c>
      <c r="F347" s="149" t="s">
        <v>396</v>
      </c>
      <c r="I347" s="150"/>
      <c r="L347" s="31"/>
      <c r="M347" s="151"/>
      <c r="T347" s="55"/>
      <c r="AT347" s="16" t="s">
        <v>157</v>
      </c>
      <c r="AU347" s="16" t="s">
        <v>88</v>
      </c>
    </row>
    <row r="348" spans="2:65" s="12" customFormat="1" ht="11.25">
      <c r="B348" s="152"/>
      <c r="D348" s="148" t="s">
        <v>159</v>
      </c>
      <c r="E348" s="153" t="s">
        <v>1</v>
      </c>
      <c r="F348" s="154" t="s">
        <v>398</v>
      </c>
      <c r="H348" s="153" t="s">
        <v>1</v>
      </c>
      <c r="I348" s="155"/>
      <c r="L348" s="152"/>
      <c r="M348" s="156"/>
      <c r="T348" s="157"/>
      <c r="AT348" s="153" t="s">
        <v>159</v>
      </c>
      <c r="AU348" s="153" t="s">
        <v>88</v>
      </c>
      <c r="AV348" s="12" t="s">
        <v>86</v>
      </c>
      <c r="AW348" s="12" t="s">
        <v>33</v>
      </c>
      <c r="AX348" s="12" t="s">
        <v>79</v>
      </c>
      <c r="AY348" s="153" t="s">
        <v>148</v>
      </c>
    </row>
    <row r="349" spans="2:65" s="13" customFormat="1" ht="11.25">
      <c r="B349" s="158"/>
      <c r="D349" s="148" t="s">
        <v>159</v>
      </c>
      <c r="E349" s="159" t="s">
        <v>1</v>
      </c>
      <c r="F349" s="160" t="s">
        <v>86</v>
      </c>
      <c r="H349" s="161">
        <v>1</v>
      </c>
      <c r="I349" s="162"/>
      <c r="L349" s="158"/>
      <c r="M349" s="182"/>
      <c r="N349" s="183"/>
      <c r="O349" s="183"/>
      <c r="P349" s="183"/>
      <c r="Q349" s="183"/>
      <c r="R349" s="183"/>
      <c r="S349" s="183"/>
      <c r="T349" s="184"/>
      <c r="AT349" s="159" t="s">
        <v>159</v>
      </c>
      <c r="AU349" s="159" t="s">
        <v>88</v>
      </c>
      <c r="AV349" s="13" t="s">
        <v>88</v>
      </c>
      <c r="AW349" s="13" t="s">
        <v>33</v>
      </c>
      <c r="AX349" s="13" t="s">
        <v>86</v>
      </c>
      <c r="AY349" s="159" t="s">
        <v>148</v>
      </c>
    </row>
    <row r="350" spans="2:65" s="1" customFormat="1" ht="6.95" customHeight="1">
      <c r="B350" s="43"/>
      <c r="C350" s="44"/>
      <c r="D350" s="44"/>
      <c r="E350" s="44"/>
      <c r="F350" s="44"/>
      <c r="G350" s="44"/>
      <c r="H350" s="44"/>
      <c r="I350" s="44"/>
      <c r="J350" s="44"/>
      <c r="K350" s="44"/>
      <c r="L350" s="31"/>
    </row>
  </sheetData>
  <sheetProtection algorithmName="SHA-512" hashValue="nWAC8NL22Dv9PTbcof5vOcj/mTGKzqnjcgDYX75tNw6x7CtIoi2RwEWB9r6HRlynSKz3j5EFzxO6+YdB8fuqiQ==" saltValue="BNnqgYBuLqnQxFz0ETsCj8wKcL8jYqP59m7if2WOnmiDR7BY86X0+Ddl6RigPIRnENadfoZOmEBRCfSDTU/DqQ==" spinCount="100000" sheet="1" objects="1" scenarios="1" formatColumns="0" formatRows="0" autoFilter="0"/>
  <autoFilter ref="C130:K349" xr:uid="{00000000-0009-0000-0000-000004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6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6" t="s">
        <v>108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88</v>
      </c>
    </row>
    <row r="4" spans="2:46" ht="24.95" customHeight="1">
      <c r="B4" s="19"/>
      <c r="D4" s="20" t="s">
        <v>112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7" t="str">
        <f>'Rekapitulace stavby'!K6</f>
        <v>25052_ŠKOLNÍ, VODNÍ, JANDEČKOVA</v>
      </c>
      <c r="F7" s="228"/>
      <c r="G7" s="228"/>
      <c r="H7" s="228"/>
      <c r="L7" s="19"/>
    </row>
    <row r="8" spans="2:46" ht="12" customHeight="1">
      <c r="B8" s="19"/>
      <c r="D8" s="26" t="s">
        <v>113</v>
      </c>
      <c r="L8" s="19"/>
    </row>
    <row r="9" spans="2:46" s="1" customFormat="1" ht="16.5" customHeight="1">
      <c r="B9" s="31"/>
      <c r="E9" s="227" t="s">
        <v>606</v>
      </c>
      <c r="F9" s="229"/>
      <c r="G9" s="229"/>
      <c r="H9" s="229"/>
      <c r="L9" s="31"/>
    </row>
    <row r="10" spans="2:46" s="1" customFormat="1" ht="12" customHeight="1">
      <c r="B10" s="31"/>
      <c r="D10" s="26" t="s">
        <v>115</v>
      </c>
      <c r="L10" s="31"/>
    </row>
    <row r="11" spans="2:46" s="1" customFormat="1" ht="16.5" customHeight="1">
      <c r="B11" s="31"/>
      <c r="E11" s="185" t="s">
        <v>116</v>
      </c>
      <c r="F11" s="229"/>
      <c r="G11" s="229"/>
      <c r="H11" s="229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32</v>
      </c>
      <c r="I14" s="26" t="s">
        <v>22</v>
      </c>
      <c r="J14" s="51" t="str">
        <f>'Rekapitulace stavby'!AN8</f>
        <v>27. 3. 2026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26</v>
      </c>
      <c r="L16" s="31"/>
    </row>
    <row r="17" spans="2:12" s="1" customFormat="1" ht="18" customHeight="1">
      <c r="B17" s="31"/>
      <c r="E17" s="24" t="s">
        <v>27</v>
      </c>
      <c r="I17" s="26" t="s">
        <v>28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29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0" t="str">
        <f>'Rekapitulace stavby'!E14</f>
        <v>Vyplň údaj</v>
      </c>
      <c r="F20" s="211"/>
      <c r="G20" s="211"/>
      <c r="H20" s="211"/>
      <c r="I20" s="26" t="s">
        <v>28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31</v>
      </c>
      <c r="I22" s="26" t="s">
        <v>25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28</v>
      </c>
      <c r="J23" s="24" t="str">
        <f>IF('Rekapitulace stavby'!AN17="","",'Rekapitulace stavby'!AN17)</f>
        <v/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34</v>
      </c>
      <c r="I25" s="26" t="s">
        <v>25</v>
      </c>
      <c r="J25" s="24" t="s">
        <v>35</v>
      </c>
      <c r="L25" s="31"/>
    </row>
    <row r="26" spans="2:12" s="1" customFormat="1" ht="18" customHeight="1">
      <c r="B26" s="31"/>
      <c r="E26" s="24" t="s">
        <v>36</v>
      </c>
      <c r="I26" s="26" t="s">
        <v>28</v>
      </c>
      <c r="J26" s="24" t="s">
        <v>37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38</v>
      </c>
      <c r="L28" s="31"/>
    </row>
    <row r="29" spans="2:12" s="7" customFormat="1" ht="16.5" customHeight="1">
      <c r="B29" s="93"/>
      <c r="E29" s="216" t="s">
        <v>1</v>
      </c>
      <c r="F29" s="216"/>
      <c r="G29" s="216"/>
      <c r="H29" s="216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39</v>
      </c>
      <c r="J32" s="65">
        <f>ROUND(J131,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41</v>
      </c>
      <c r="I34" s="34" t="s">
        <v>40</v>
      </c>
      <c r="J34" s="34" t="s">
        <v>42</v>
      </c>
      <c r="L34" s="31"/>
    </row>
    <row r="35" spans="2:12" s="1" customFormat="1" ht="14.45" customHeight="1">
      <c r="B35" s="31"/>
      <c r="D35" s="54" t="s">
        <v>43</v>
      </c>
      <c r="E35" s="26" t="s">
        <v>44</v>
      </c>
      <c r="F35" s="85">
        <f>ROUND((SUM(BE131:BE268)),  2)</f>
        <v>0</v>
      </c>
      <c r="I35" s="95">
        <v>0.21</v>
      </c>
      <c r="J35" s="85">
        <f>ROUND(((SUM(BE131:BE268))*I35),  2)</f>
        <v>0</v>
      </c>
      <c r="L35" s="31"/>
    </row>
    <row r="36" spans="2:12" s="1" customFormat="1" ht="14.45" customHeight="1">
      <c r="B36" s="31"/>
      <c r="E36" s="26" t="s">
        <v>45</v>
      </c>
      <c r="F36" s="85">
        <f>ROUND((SUM(BF131:BF268)),  2)</f>
        <v>0</v>
      </c>
      <c r="I36" s="95">
        <v>0.12</v>
      </c>
      <c r="J36" s="85">
        <f>ROUND(((SUM(BF131:BF268))*I36),  2)</f>
        <v>0</v>
      </c>
      <c r="L36" s="31"/>
    </row>
    <row r="37" spans="2:12" s="1" customFormat="1" ht="14.45" hidden="1" customHeight="1">
      <c r="B37" s="31"/>
      <c r="E37" s="26" t="s">
        <v>46</v>
      </c>
      <c r="F37" s="85">
        <f>ROUND((SUM(BG131:BG268)),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47</v>
      </c>
      <c r="F38" s="85">
        <f>ROUND((SUM(BH131:BH268)),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48</v>
      </c>
      <c r="F39" s="85">
        <f>ROUND((SUM(BI131:BI268)),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49</v>
      </c>
      <c r="E41" s="56"/>
      <c r="F41" s="56"/>
      <c r="G41" s="98" t="s">
        <v>50</v>
      </c>
      <c r="H41" s="99" t="s">
        <v>51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54</v>
      </c>
      <c r="E61" s="33"/>
      <c r="F61" s="102" t="s">
        <v>55</v>
      </c>
      <c r="G61" s="42" t="s">
        <v>54</v>
      </c>
      <c r="H61" s="33"/>
      <c r="I61" s="33"/>
      <c r="J61" s="103" t="s">
        <v>55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54</v>
      </c>
      <c r="E76" s="33"/>
      <c r="F76" s="102" t="s">
        <v>55</v>
      </c>
      <c r="G76" s="42" t="s">
        <v>54</v>
      </c>
      <c r="H76" s="33"/>
      <c r="I76" s="33"/>
      <c r="J76" s="103" t="s">
        <v>55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117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27" t="str">
        <f>E7</f>
        <v>25052_ŠKOLNÍ, VODNÍ, JANDEČKOVA</v>
      </c>
      <c r="F85" s="228"/>
      <c r="G85" s="228"/>
      <c r="H85" s="228"/>
      <c r="L85" s="31"/>
    </row>
    <row r="86" spans="2:12" ht="12" customHeight="1">
      <c r="B86" s="19"/>
      <c r="C86" s="26" t="s">
        <v>113</v>
      </c>
      <c r="L86" s="19"/>
    </row>
    <row r="87" spans="2:12" s="1" customFormat="1" ht="16.5" customHeight="1">
      <c r="B87" s="31"/>
      <c r="E87" s="227" t="s">
        <v>606</v>
      </c>
      <c r="F87" s="229"/>
      <c r="G87" s="229"/>
      <c r="H87" s="229"/>
      <c r="L87" s="31"/>
    </row>
    <row r="88" spans="2:12" s="1" customFormat="1" ht="12" customHeight="1">
      <c r="B88" s="31"/>
      <c r="C88" s="26" t="s">
        <v>115</v>
      </c>
      <c r="L88" s="31"/>
    </row>
    <row r="89" spans="2:12" s="1" customFormat="1" ht="16.5" customHeight="1">
      <c r="B89" s="31"/>
      <c r="E89" s="185" t="str">
        <f>E11</f>
        <v>Etapa 1 - Komunikace</v>
      </c>
      <c r="F89" s="229"/>
      <c r="G89" s="229"/>
      <c r="H89" s="229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27. 3. 2026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24</v>
      </c>
      <c r="F93" s="24" t="str">
        <f>E17</f>
        <v>Město Litvínov</v>
      </c>
      <c r="I93" s="26" t="s">
        <v>31</v>
      </c>
      <c r="J93" s="29" t="str">
        <f>E23</f>
        <v xml:space="preserve"> </v>
      </c>
      <c r="L93" s="31"/>
    </row>
    <row r="94" spans="2:12" s="1" customFormat="1" ht="15.2" customHeight="1">
      <c r="B94" s="31"/>
      <c r="C94" s="26" t="s">
        <v>29</v>
      </c>
      <c r="F94" s="24" t="str">
        <f>IF(E20="","",E20)</f>
        <v>Vyplň údaj</v>
      </c>
      <c r="I94" s="26" t="s">
        <v>34</v>
      </c>
      <c r="J94" s="29" t="str">
        <f>E26</f>
        <v>MESSOR s.r.o.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118</v>
      </c>
      <c r="D96" s="96"/>
      <c r="E96" s="96"/>
      <c r="F96" s="96"/>
      <c r="G96" s="96"/>
      <c r="H96" s="96"/>
      <c r="I96" s="96"/>
      <c r="J96" s="105" t="s">
        <v>119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120</v>
      </c>
      <c r="J98" s="65">
        <f>J131</f>
        <v>0</v>
      </c>
      <c r="L98" s="31"/>
      <c r="AU98" s="16" t="s">
        <v>121</v>
      </c>
    </row>
    <row r="99" spans="2:47" s="8" customFormat="1" ht="24.95" customHeight="1">
      <c r="B99" s="107"/>
      <c r="D99" s="108" t="s">
        <v>122</v>
      </c>
      <c r="E99" s="109"/>
      <c r="F99" s="109"/>
      <c r="G99" s="109"/>
      <c r="H99" s="109"/>
      <c r="I99" s="109"/>
      <c r="J99" s="110">
        <f>J132</f>
        <v>0</v>
      </c>
      <c r="L99" s="107"/>
    </row>
    <row r="100" spans="2:47" s="9" customFormat="1" ht="19.899999999999999" customHeight="1">
      <c r="B100" s="111"/>
      <c r="D100" s="112" t="s">
        <v>123</v>
      </c>
      <c r="E100" s="113"/>
      <c r="F100" s="113"/>
      <c r="G100" s="113"/>
      <c r="H100" s="113"/>
      <c r="I100" s="113"/>
      <c r="J100" s="114">
        <f>J133</f>
        <v>0</v>
      </c>
      <c r="L100" s="111"/>
    </row>
    <row r="101" spans="2:47" s="9" customFormat="1" ht="19.899999999999999" customHeight="1">
      <c r="B101" s="111"/>
      <c r="D101" s="112" t="s">
        <v>124</v>
      </c>
      <c r="E101" s="113"/>
      <c r="F101" s="113"/>
      <c r="G101" s="113"/>
      <c r="H101" s="113"/>
      <c r="I101" s="113"/>
      <c r="J101" s="114">
        <f>J165</f>
        <v>0</v>
      </c>
      <c r="L101" s="111"/>
    </row>
    <row r="102" spans="2:47" s="9" customFormat="1" ht="19.899999999999999" customHeight="1">
      <c r="B102" s="111"/>
      <c r="D102" s="112" t="s">
        <v>125</v>
      </c>
      <c r="E102" s="113"/>
      <c r="F102" s="113"/>
      <c r="G102" s="113"/>
      <c r="H102" s="113"/>
      <c r="I102" s="113"/>
      <c r="J102" s="114">
        <f>J202</f>
        <v>0</v>
      </c>
      <c r="L102" s="111"/>
    </row>
    <row r="103" spans="2:47" s="9" customFormat="1" ht="19.899999999999999" customHeight="1">
      <c r="B103" s="111"/>
      <c r="D103" s="112" t="s">
        <v>126</v>
      </c>
      <c r="E103" s="113"/>
      <c r="F103" s="113"/>
      <c r="G103" s="113"/>
      <c r="H103" s="113"/>
      <c r="I103" s="113"/>
      <c r="J103" s="114">
        <f>J212</f>
        <v>0</v>
      </c>
      <c r="L103" s="111"/>
    </row>
    <row r="104" spans="2:47" s="9" customFormat="1" ht="19.899999999999999" customHeight="1">
      <c r="B104" s="111"/>
      <c r="D104" s="112" t="s">
        <v>127</v>
      </c>
      <c r="E104" s="113"/>
      <c r="F104" s="113"/>
      <c r="G104" s="113"/>
      <c r="H104" s="113"/>
      <c r="I104" s="113"/>
      <c r="J104" s="114">
        <f>J232</f>
        <v>0</v>
      </c>
      <c r="L104" s="111"/>
    </row>
    <row r="105" spans="2:47" s="9" customFormat="1" ht="19.899999999999999" customHeight="1">
      <c r="B105" s="111"/>
      <c r="D105" s="112" t="s">
        <v>128</v>
      </c>
      <c r="E105" s="113"/>
      <c r="F105" s="113"/>
      <c r="G105" s="113"/>
      <c r="H105" s="113"/>
      <c r="I105" s="113"/>
      <c r="J105" s="114">
        <f>J244</f>
        <v>0</v>
      </c>
      <c r="L105" s="111"/>
    </row>
    <row r="106" spans="2:47" s="8" customFormat="1" ht="24.95" customHeight="1">
      <c r="B106" s="107"/>
      <c r="D106" s="108" t="s">
        <v>129</v>
      </c>
      <c r="E106" s="109"/>
      <c r="F106" s="109"/>
      <c r="G106" s="109"/>
      <c r="H106" s="109"/>
      <c r="I106" s="109"/>
      <c r="J106" s="110">
        <f>J247</f>
        <v>0</v>
      </c>
      <c r="L106" s="107"/>
    </row>
    <row r="107" spans="2:47" s="9" customFormat="1" ht="19.899999999999999" customHeight="1">
      <c r="B107" s="111"/>
      <c r="D107" s="112" t="s">
        <v>130</v>
      </c>
      <c r="E107" s="113"/>
      <c r="F107" s="113"/>
      <c r="G107" s="113"/>
      <c r="H107" s="113"/>
      <c r="I107" s="113"/>
      <c r="J107" s="114">
        <f>J248</f>
        <v>0</v>
      </c>
      <c r="L107" s="111"/>
    </row>
    <row r="108" spans="2:47" s="9" customFormat="1" ht="19.899999999999999" customHeight="1">
      <c r="B108" s="111"/>
      <c r="D108" s="112" t="s">
        <v>131</v>
      </c>
      <c r="E108" s="113"/>
      <c r="F108" s="113"/>
      <c r="G108" s="113"/>
      <c r="H108" s="113"/>
      <c r="I108" s="113"/>
      <c r="J108" s="114">
        <f>J256</f>
        <v>0</v>
      </c>
      <c r="L108" s="111"/>
    </row>
    <row r="109" spans="2:47" s="9" customFormat="1" ht="19.899999999999999" customHeight="1">
      <c r="B109" s="111"/>
      <c r="D109" s="112" t="s">
        <v>132</v>
      </c>
      <c r="E109" s="113"/>
      <c r="F109" s="113"/>
      <c r="G109" s="113"/>
      <c r="H109" s="113"/>
      <c r="I109" s="113"/>
      <c r="J109" s="114">
        <f>J264</f>
        <v>0</v>
      </c>
      <c r="L109" s="111"/>
    </row>
    <row r="110" spans="2:47" s="1" customFormat="1" ht="21.75" customHeight="1">
      <c r="B110" s="31"/>
      <c r="L110" s="31"/>
    </row>
    <row r="111" spans="2:47" s="1" customFormat="1" ht="6.95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1"/>
    </row>
    <row r="115" spans="2:12" s="1" customFormat="1" ht="6.95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31"/>
    </row>
    <row r="116" spans="2:12" s="1" customFormat="1" ht="24.95" customHeight="1">
      <c r="B116" s="31"/>
      <c r="C116" s="20" t="s">
        <v>133</v>
      </c>
      <c r="L116" s="31"/>
    </row>
    <row r="117" spans="2:12" s="1" customFormat="1" ht="6.95" customHeight="1">
      <c r="B117" s="31"/>
      <c r="L117" s="31"/>
    </row>
    <row r="118" spans="2:12" s="1" customFormat="1" ht="12" customHeight="1">
      <c r="B118" s="31"/>
      <c r="C118" s="26" t="s">
        <v>16</v>
      </c>
      <c r="L118" s="31"/>
    </row>
    <row r="119" spans="2:12" s="1" customFormat="1" ht="16.5" customHeight="1">
      <c r="B119" s="31"/>
      <c r="E119" s="227" t="str">
        <f>E7</f>
        <v>25052_ŠKOLNÍ, VODNÍ, JANDEČKOVA</v>
      </c>
      <c r="F119" s="228"/>
      <c r="G119" s="228"/>
      <c r="H119" s="228"/>
      <c r="L119" s="31"/>
    </row>
    <row r="120" spans="2:12" ht="12" customHeight="1">
      <c r="B120" s="19"/>
      <c r="C120" s="26" t="s">
        <v>113</v>
      </c>
      <c r="L120" s="19"/>
    </row>
    <row r="121" spans="2:12" s="1" customFormat="1" ht="16.5" customHeight="1">
      <c r="B121" s="31"/>
      <c r="E121" s="227" t="s">
        <v>606</v>
      </c>
      <c r="F121" s="229"/>
      <c r="G121" s="229"/>
      <c r="H121" s="229"/>
      <c r="L121" s="31"/>
    </row>
    <row r="122" spans="2:12" s="1" customFormat="1" ht="12" customHeight="1">
      <c r="B122" s="31"/>
      <c r="C122" s="26" t="s">
        <v>115</v>
      </c>
      <c r="L122" s="31"/>
    </row>
    <row r="123" spans="2:12" s="1" customFormat="1" ht="16.5" customHeight="1">
      <c r="B123" s="31"/>
      <c r="E123" s="185" t="str">
        <f>E11</f>
        <v>Etapa 1 - Komunikace</v>
      </c>
      <c r="F123" s="229"/>
      <c r="G123" s="229"/>
      <c r="H123" s="229"/>
      <c r="L123" s="31"/>
    </row>
    <row r="124" spans="2:12" s="1" customFormat="1" ht="6.95" customHeight="1">
      <c r="B124" s="31"/>
      <c r="L124" s="31"/>
    </row>
    <row r="125" spans="2:12" s="1" customFormat="1" ht="12" customHeight="1">
      <c r="B125" s="31"/>
      <c r="C125" s="26" t="s">
        <v>20</v>
      </c>
      <c r="F125" s="24" t="str">
        <f>F14</f>
        <v xml:space="preserve"> </v>
      </c>
      <c r="I125" s="26" t="s">
        <v>22</v>
      </c>
      <c r="J125" s="51" t="str">
        <f>IF(J14="","",J14)</f>
        <v>27. 3. 2026</v>
      </c>
      <c r="L125" s="31"/>
    </row>
    <row r="126" spans="2:12" s="1" customFormat="1" ht="6.95" customHeight="1">
      <c r="B126" s="31"/>
      <c r="L126" s="31"/>
    </row>
    <row r="127" spans="2:12" s="1" customFormat="1" ht="15.2" customHeight="1">
      <c r="B127" s="31"/>
      <c r="C127" s="26" t="s">
        <v>24</v>
      </c>
      <c r="F127" s="24" t="str">
        <f>E17</f>
        <v>Město Litvínov</v>
      </c>
      <c r="I127" s="26" t="s">
        <v>31</v>
      </c>
      <c r="J127" s="29" t="str">
        <f>E23</f>
        <v xml:space="preserve"> </v>
      </c>
      <c r="L127" s="31"/>
    </row>
    <row r="128" spans="2:12" s="1" customFormat="1" ht="15.2" customHeight="1">
      <c r="B128" s="31"/>
      <c r="C128" s="26" t="s">
        <v>29</v>
      </c>
      <c r="F128" s="24" t="str">
        <f>IF(E20="","",E20)</f>
        <v>Vyplň údaj</v>
      </c>
      <c r="I128" s="26" t="s">
        <v>34</v>
      </c>
      <c r="J128" s="29" t="str">
        <f>E26</f>
        <v>MESSOR s.r.o.</v>
      </c>
      <c r="L128" s="31"/>
    </row>
    <row r="129" spans="2:65" s="1" customFormat="1" ht="10.35" customHeight="1">
      <c r="B129" s="31"/>
      <c r="L129" s="31"/>
    </row>
    <row r="130" spans="2:65" s="10" customFormat="1" ht="29.25" customHeight="1">
      <c r="B130" s="115"/>
      <c r="C130" s="116" t="s">
        <v>134</v>
      </c>
      <c r="D130" s="117" t="s">
        <v>64</v>
      </c>
      <c r="E130" s="117" t="s">
        <v>60</v>
      </c>
      <c r="F130" s="117" t="s">
        <v>61</v>
      </c>
      <c r="G130" s="117" t="s">
        <v>135</v>
      </c>
      <c r="H130" s="117" t="s">
        <v>136</v>
      </c>
      <c r="I130" s="117" t="s">
        <v>137</v>
      </c>
      <c r="J130" s="117" t="s">
        <v>119</v>
      </c>
      <c r="K130" s="118" t="s">
        <v>138</v>
      </c>
      <c r="L130" s="115"/>
      <c r="M130" s="58" t="s">
        <v>1</v>
      </c>
      <c r="N130" s="59" t="s">
        <v>43</v>
      </c>
      <c r="O130" s="59" t="s">
        <v>139</v>
      </c>
      <c r="P130" s="59" t="s">
        <v>140</v>
      </c>
      <c r="Q130" s="59" t="s">
        <v>141</v>
      </c>
      <c r="R130" s="59" t="s">
        <v>142</v>
      </c>
      <c r="S130" s="59" t="s">
        <v>143</v>
      </c>
      <c r="T130" s="60" t="s">
        <v>144</v>
      </c>
    </row>
    <row r="131" spans="2:65" s="1" customFormat="1" ht="22.9" customHeight="1">
      <c r="B131" s="31"/>
      <c r="C131" s="63" t="s">
        <v>145</v>
      </c>
      <c r="J131" s="119">
        <f>BK131</f>
        <v>0</v>
      </c>
      <c r="L131" s="31"/>
      <c r="M131" s="61"/>
      <c r="N131" s="52"/>
      <c r="O131" s="52"/>
      <c r="P131" s="120">
        <f>P132+P247</f>
        <v>0</v>
      </c>
      <c r="Q131" s="52"/>
      <c r="R131" s="120">
        <f>R132+R247</f>
        <v>32.545248000000001</v>
      </c>
      <c r="S131" s="52"/>
      <c r="T131" s="121">
        <f>T132+T247</f>
        <v>150.91889999999998</v>
      </c>
      <c r="AT131" s="16" t="s">
        <v>78</v>
      </c>
      <c r="AU131" s="16" t="s">
        <v>121</v>
      </c>
      <c r="BK131" s="122">
        <f>BK132+BK247</f>
        <v>0</v>
      </c>
    </row>
    <row r="132" spans="2:65" s="11" customFormat="1" ht="25.9" customHeight="1">
      <c r="B132" s="123"/>
      <c r="D132" s="124" t="s">
        <v>78</v>
      </c>
      <c r="E132" s="125" t="s">
        <v>146</v>
      </c>
      <c r="F132" s="125" t="s">
        <v>147</v>
      </c>
      <c r="I132" s="126"/>
      <c r="J132" s="127">
        <f>BK132</f>
        <v>0</v>
      </c>
      <c r="L132" s="123"/>
      <c r="M132" s="128"/>
      <c r="P132" s="129">
        <f>P133+P165+P202+P212+P232+P244</f>
        <v>0</v>
      </c>
      <c r="R132" s="129">
        <f>R133+R165+R202+R212+R232+R244</f>
        <v>32.545248000000001</v>
      </c>
      <c r="T132" s="130">
        <f>T133+T165+T202+T212+T232+T244</f>
        <v>150.91889999999998</v>
      </c>
      <c r="AR132" s="124" t="s">
        <v>86</v>
      </c>
      <c r="AT132" s="131" t="s">
        <v>78</v>
      </c>
      <c r="AU132" s="131" t="s">
        <v>79</v>
      </c>
      <c r="AY132" s="124" t="s">
        <v>148</v>
      </c>
      <c r="BK132" s="132">
        <f>BK133+BK165+BK202+BK212+BK232+BK244</f>
        <v>0</v>
      </c>
    </row>
    <row r="133" spans="2:65" s="11" customFormat="1" ht="22.9" customHeight="1">
      <c r="B133" s="123"/>
      <c r="D133" s="124" t="s">
        <v>78</v>
      </c>
      <c r="E133" s="133" t="s">
        <v>86</v>
      </c>
      <c r="F133" s="133" t="s">
        <v>149</v>
      </c>
      <c r="I133" s="126"/>
      <c r="J133" s="134">
        <f>BK133</f>
        <v>0</v>
      </c>
      <c r="L133" s="123"/>
      <c r="M133" s="128"/>
      <c r="P133" s="129">
        <f>SUM(P134:P164)</f>
        <v>0</v>
      </c>
      <c r="R133" s="129">
        <f>SUM(R134:R164)</f>
        <v>1.4608000000000001E-2</v>
      </c>
      <c r="T133" s="130">
        <f>SUM(T134:T164)</f>
        <v>149.09289999999999</v>
      </c>
      <c r="AR133" s="124" t="s">
        <v>86</v>
      </c>
      <c r="AT133" s="131" t="s">
        <v>78</v>
      </c>
      <c r="AU133" s="131" t="s">
        <v>86</v>
      </c>
      <c r="AY133" s="124" t="s">
        <v>148</v>
      </c>
      <c r="BK133" s="132">
        <f>SUM(BK134:BK164)</f>
        <v>0</v>
      </c>
    </row>
    <row r="134" spans="2:65" s="1" customFormat="1" ht="24.2" customHeight="1">
      <c r="B134" s="31"/>
      <c r="C134" s="135" t="s">
        <v>86</v>
      </c>
      <c r="D134" s="135" t="s">
        <v>150</v>
      </c>
      <c r="E134" s="136" t="s">
        <v>151</v>
      </c>
      <c r="F134" s="137" t="s">
        <v>152</v>
      </c>
      <c r="G134" s="138" t="s">
        <v>153</v>
      </c>
      <c r="H134" s="139">
        <v>913</v>
      </c>
      <c r="I134" s="140"/>
      <c r="J134" s="141">
        <f>ROUND(I134*H134,2)</f>
        <v>0</v>
      </c>
      <c r="K134" s="137" t="s">
        <v>154</v>
      </c>
      <c r="L134" s="31"/>
      <c r="M134" s="142" t="s">
        <v>1</v>
      </c>
      <c r="N134" s="143" t="s">
        <v>44</v>
      </c>
      <c r="P134" s="144">
        <f>O134*H134</f>
        <v>0</v>
      </c>
      <c r="Q134" s="144">
        <v>1.0000000000000001E-5</v>
      </c>
      <c r="R134" s="144">
        <f>Q134*H134</f>
        <v>9.130000000000001E-3</v>
      </c>
      <c r="S134" s="144">
        <v>0.115</v>
      </c>
      <c r="T134" s="145">
        <f>S134*H134</f>
        <v>104.995</v>
      </c>
      <c r="AR134" s="146" t="s">
        <v>155</v>
      </c>
      <c r="AT134" s="146" t="s">
        <v>150</v>
      </c>
      <c r="AU134" s="146" t="s">
        <v>88</v>
      </c>
      <c r="AY134" s="16" t="s">
        <v>148</v>
      </c>
      <c r="BE134" s="147">
        <f>IF(N134="základní",J134,0)</f>
        <v>0</v>
      </c>
      <c r="BF134" s="147">
        <f>IF(N134="snížená",J134,0)</f>
        <v>0</v>
      </c>
      <c r="BG134" s="147">
        <f>IF(N134="zákl. přenesená",J134,0)</f>
        <v>0</v>
      </c>
      <c r="BH134" s="147">
        <f>IF(N134="sníž. přenesená",J134,0)</f>
        <v>0</v>
      </c>
      <c r="BI134" s="147">
        <f>IF(N134="nulová",J134,0)</f>
        <v>0</v>
      </c>
      <c r="BJ134" s="16" t="s">
        <v>86</v>
      </c>
      <c r="BK134" s="147">
        <f>ROUND(I134*H134,2)</f>
        <v>0</v>
      </c>
      <c r="BL134" s="16" t="s">
        <v>155</v>
      </c>
      <c r="BM134" s="146" t="s">
        <v>607</v>
      </c>
    </row>
    <row r="135" spans="2:65" s="1" customFormat="1" ht="29.25">
      <c r="B135" s="31"/>
      <c r="D135" s="148" t="s">
        <v>157</v>
      </c>
      <c r="F135" s="149" t="s">
        <v>158</v>
      </c>
      <c r="I135" s="150"/>
      <c r="L135" s="31"/>
      <c r="M135" s="151"/>
      <c r="T135" s="55"/>
      <c r="AT135" s="16" t="s">
        <v>157</v>
      </c>
      <c r="AU135" s="16" t="s">
        <v>88</v>
      </c>
    </row>
    <row r="136" spans="2:65" s="12" customFormat="1" ht="11.25">
      <c r="B136" s="152"/>
      <c r="D136" s="148" t="s">
        <v>159</v>
      </c>
      <c r="E136" s="153" t="s">
        <v>1</v>
      </c>
      <c r="F136" s="154" t="s">
        <v>160</v>
      </c>
      <c r="H136" s="153" t="s">
        <v>1</v>
      </c>
      <c r="I136" s="155"/>
      <c r="L136" s="152"/>
      <c r="M136" s="156"/>
      <c r="T136" s="157"/>
      <c r="AT136" s="153" t="s">
        <v>159</v>
      </c>
      <c r="AU136" s="153" t="s">
        <v>88</v>
      </c>
      <c r="AV136" s="12" t="s">
        <v>86</v>
      </c>
      <c r="AW136" s="12" t="s">
        <v>33</v>
      </c>
      <c r="AX136" s="12" t="s">
        <v>79</v>
      </c>
      <c r="AY136" s="153" t="s">
        <v>148</v>
      </c>
    </row>
    <row r="137" spans="2:65" s="13" customFormat="1" ht="11.25">
      <c r="B137" s="158"/>
      <c r="D137" s="148" t="s">
        <v>159</v>
      </c>
      <c r="E137" s="159" t="s">
        <v>1</v>
      </c>
      <c r="F137" s="160" t="s">
        <v>608</v>
      </c>
      <c r="H137" s="161">
        <v>913</v>
      </c>
      <c r="I137" s="162"/>
      <c r="L137" s="158"/>
      <c r="M137" s="163"/>
      <c r="T137" s="164"/>
      <c r="AT137" s="159" t="s">
        <v>159</v>
      </c>
      <c r="AU137" s="159" t="s">
        <v>88</v>
      </c>
      <c r="AV137" s="13" t="s">
        <v>88</v>
      </c>
      <c r="AW137" s="13" t="s">
        <v>33</v>
      </c>
      <c r="AX137" s="13" t="s">
        <v>79</v>
      </c>
      <c r="AY137" s="159" t="s">
        <v>148</v>
      </c>
    </row>
    <row r="138" spans="2:65" s="14" customFormat="1" ht="11.25">
      <c r="B138" s="165"/>
      <c r="D138" s="148" t="s">
        <v>159</v>
      </c>
      <c r="E138" s="166" t="s">
        <v>1</v>
      </c>
      <c r="F138" s="167" t="s">
        <v>162</v>
      </c>
      <c r="H138" s="168">
        <v>913</v>
      </c>
      <c r="I138" s="169"/>
      <c r="L138" s="165"/>
      <c r="M138" s="170"/>
      <c r="T138" s="171"/>
      <c r="AT138" s="166" t="s">
        <v>159</v>
      </c>
      <c r="AU138" s="166" t="s">
        <v>88</v>
      </c>
      <c r="AV138" s="14" t="s">
        <v>155</v>
      </c>
      <c r="AW138" s="14" t="s">
        <v>33</v>
      </c>
      <c r="AX138" s="14" t="s">
        <v>86</v>
      </c>
      <c r="AY138" s="166" t="s">
        <v>148</v>
      </c>
    </row>
    <row r="139" spans="2:65" s="1" customFormat="1" ht="24.2" customHeight="1">
      <c r="B139" s="31"/>
      <c r="C139" s="135" t="s">
        <v>88</v>
      </c>
      <c r="D139" s="135" t="s">
        <v>150</v>
      </c>
      <c r="E139" s="136" t="s">
        <v>487</v>
      </c>
      <c r="F139" s="137" t="s">
        <v>488</v>
      </c>
      <c r="G139" s="138" t="s">
        <v>153</v>
      </c>
      <c r="H139" s="139">
        <v>273.89999999999998</v>
      </c>
      <c r="I139" s="140"/>
      <c r="J139" s="141">
        <f>ROUND(I139*H139,2)</f>
        <v>0</v>
      </c>
      <c r="K139" s="137" t="s">
        <v>154</v>
      </c>
      <c r="L139" s="31"/>
      <c r="M139" s="142" t="s">
        <v>1</v>
      </c>
      <c r="N139" s="143" t="s">
        <v>44</v>
      </c>
      <c r="P139" s="144">
        <f>O139*H139</f>
        <v>0</v>
      </c>
      <c r="Q139" s="144">
        <v>2.0000000000000002E-5</v>
      </c>
      <c r="R139" s="144">
        <f>Q139*H139</f>
        <v>5.4780000000000002E-3</v>
      </c>
      <c r="S139" s="144">
        <v>0.161</v>
      </c>
      <c r="T139" s="145">
        <f>S139*H139</f>
        <v>44.097899999999996</v>
      </c>
      <c r="AR139" s="146" t="s">
        <v>155</v>
      </c>
      <c r="AT139" s="146" t="s">
        <v>150</v>
      </c>
      <c r="AU139" s="146" t="s">
        <v>88</v>
      </c>
      <c r="AY139" s="16" t="s">
        <v>148</v>
      </c>
      <c r="BE139" s="147">
        <f>IF(N139="základní",J139,0)</f>
        <v>0</v>
      </c>
      <c r="BF139" s="147">
        <f>IF(N139="snížená",J139,0)</f>
        <v>0</v>
      </c>
      <c r="BG139" s="147">
        <f>IF(N139="zákl. přenesená",J139,0)</f>
        <v>0</v>
      </c>
      <c r="BH139" s="147">
        <f>IF(N139="sníž. přenesená",J139,0)</f>
        <v>0</v>
      </c>
      <c r="BI139" s="147">
        <f>IF(N139="nulová",J139,0)</f>
        <v>0</v>
      </c>
      <c r="BJ139" s="16" t="s">
        <v>86</v>
      </c>
      <c r="BK139" s="147">
        <f>ROUND(I139*H139,2)</f>
        <v>0</v>
      </c>
      <c r="BL139" s="16" t="s">
        <v>155</v>
      </c>
      <c r="BM139" s="146" t="s">
        <v>609</v>
      </c>
    </row>
    <row r="140" spans="2:65" s="1" customFormat="1" ht="29.25">
      <c r="B140" s="31"/>
      <c r="D140" s="148" t="s">
        <v>157</v>
      </c>
      <c r="F140" s="149" t="s">
        <v>490</v>
      </c>
      <c r="I140" s="150"/>
      <c r="L140" s="31"/>
      <c r="M140" s="151"/>
      <c r="T140" s="55"/>
      <c r="AT140" s="16" t="s">
        <v>157</v>
      </c>
      <c r="AU140" s="16" t="s">
        <v>88</v>
      </c>
    </row>
    <row r="141" spans="2:65" s="12" customFormat="1" ht="11.25">
      <c r="B141" s="152"/>
      <c r="D141" s="148" t="s">
        <v>159</v>
      </c>
      <c r="E141" s="153" t="s">
        <v>1</v>
      </c>
      <c r="F141" s="154" t="s">
        <v>160</v>
      </c>
      <c r="H141" s="153" t="s">
        <v>1</v>
      </c>
      <c r="I141" s="155"/>
      <c r="L141" s="152"/>
      <c r="M141" s="156"/>
      <c r="T141" s="157"/>
      <c r="AT141" s="153" t="s">
        <v>159</v>
      </c>
      <c r="AU141" s="153" t="s">
        <v>88</v>
      </c>
      <c r="AV141" s="12" t="s">
        <v>86</v>
      </c>
      <c r="AW141" s="12" t="s">
        <v>33</v>
      </c>
      <c r="AX141" s="12" t="s">
        <v>79</v>
      </c>
      <c r="AY141" s="153" t="s">
        <v>148</v>
      </c>
    </row>
    <row r="142" spans="2:65" s="12" customFormat="1" ht="11.25">
      <c r="B142" s="152"/>
      <c r="D142" s="148" t="s">
        <v>159</v>
      </c>
      <c r="E142" s="153" t="s">
        <v>1</v>
      </c>
      <c r="F142" s="154" t="s">
        <v>491</v>
      </c>
      <c r="H142" s="153" t="s">
        <v>1</v>
      </c>
      <c r="I142" s="155"/>
      <c r="L142" s="152"/>
      <c r="M142" s="156"/>
      <c r="T142" s="157"/>
      <c r="AT142" s="153" t="s">
        <v>159</v>
      </c>
      <c r="AU142" s="153" t="s">
        <v>88</v>
      </c>
      <c r="AV142" s="12" t="s">
        <v>86</v>
      </c>
      <c r="AW142" s="12" t="s">
        <v>33</v>
      </c>
      <c r="AX142" s="12" t="s">
        <v>79</v>
      </c>
      <c r="AY142" s="153" t="s">
        <v>148</v>
      </c>
    </row>
    <row r="143" spans="2:65" s="13" customFormat="1" ht="11.25">
      <c r="B143" s="158"/>
      <c r="D143" s="148" t="s">
        <v>159</v>
      </c>
      <c r="E143" s="159" t="s">
        <v>1</v>
      </c>
      <c r="F143" s="160" t="s">
        <v>610</v>
      </c>
      <c r="H143" s="161">
        <v>182.6</v>
      </c>
      <c r="I143" s="162"/>
      <c r="L143" s="158"/>
      <c r="M143" s="163"/>
      <c r="T143" s="164"/>
      <c r="AT143" s="159" t="s">
        <v>159</v>
      </c>
      <c r="AU143" s="159" t="s">
        <v>88</v>
      </c>
      <c r="AV143" s="13" t="s">
        <v>88</v>
      </c>
      <c r="AW143" s="13" t="s">
        <v>33</v>
      </c>
      <c r="AX143" s="13" t="s">
        <v>79</v>
      </c>
      <c r="AY143" s="159" t="s">
        <v>148</v>
      </c>
    </row>
    <row r="144" spans="2:65" s="12" customFormat="1" ht="11.25">
      <c r="B144" s="152"/>
      <c r="D144" s="148" t="s">
        <v>159</v>
      </c>
      <c r="E144" s="153" t="s">
        <v>1</v>
      </c>
      <c r="F144" s="154" t="s">
        <v>611</v>
      </c>
      <c r="H144" s="153" t="s">
        <v>1</v>
      </c>
      <c r="I144" s="155"/>
      <c r="L144" s="152"/>
      <c r="M144" s="156"/>
      <c r="T144" s="157"/>
      <c r="AT144" s="153" t="s">
        <v>159</v>
      </c>
      <c r="AU144" s="153" t="s">
        <v>88</v>
      </c>
      <c r="AV144" s="12" t="s">
        <v>86</v>
      </c>
      <c r="AW144" s="12" t="s">
        <v>33</v>
      </c>
      <c r="AX144" s="12" t="s">
        <v>79</v>
      </c>
      <c r="AY144" s="153" t="s">
        <v>148</v>
      </c>
    </row>
    <row r="145" spans="2:65" s="13" customFormat="1" ht="11.25">
      <c r="B145" s="158"/>
      <c r="D145" s="148" t="s">
        <v>159</v>
      </c>
      <c r="E145" s="159" t="s">
        <v>1</v>
      </c>
      <c r="F145" s="160" t="s">
        <v>612</v>
      </c>
      <c r="H145" s="161">
        <v>91.3</v>
      </c>
      <c r="I145" s="162"/>
      <c r="L145" s="158"/>
      <c r="M145" s="163"/>
      <c r="T145" s="164"/>
      <c r="AT145" s="159" t="s">
        <v>159</v>
      </c>
      <c r="AU145" s="159" t="s">
        <v>88</v>
      </c>
      <c r="AV145" s="13" t="s">
        <v>88</v>
      </c>
      <c r="AW145" s="13" t="s">
        <v>33</v>
      </c>
      <c r="AX145" s="13" t="s">
        <v>79</v>
      </c>
      <c r="AY145" s="159" t="s">
        <v>148</v>
      </c>
    </row>
    <row r="146" spans="2:65" s="14" customFormat="1" ht="11.25">
      <c r="B146" s="165"/>
      <c r="D146" s="148" t="s">
        <v>159</v>
      </c>
      <c r="E146" s="166" t="s">
        <v>1</v>
      </c>
      <c r="F146" s="167" t="s">
        <v>162</v>
      </c>
      <c r="H146" s="168">
        <v>273.89999999999998</v>
      </c>
      <c r="I146" s="169"/>
      <c r="L146" s="165"/>
      <c r="M146" s="170"/>
      <c r="T146" s="171"/>
      <c r="AT146" s="166" t="s">
        <v>159</v>
      </c>
      <c r="AU146" s="166" t="s">
        <v>88</v>
      </c>
      <c r="AV146" s="14" t="s">
        <v>155</v>
      </c>
      <c r="AW146" s="14" t="s">
        <v>33</v>
      </c>
      <c r="AX146" s="14" t="s">
        <v>86</v>
      </c>
      <c r="AY146" s="166" t="s">
        <v>148</v>
      </c>
    </row>
    <row r="147" spans="2:65" s="1" customFormat="1" ht="33" customHeight="1">
      <c r="B147" s="31"/>
      <c r="C147" s="135" t="s">
        <v>168</v>
      </c>
      <c r="D147" s="135" t="s">
        <v>150</v>
      </c>
      <c r="E147" s="136" t="s">
        <v>497</v>
      </c>
      <c r="F147" s="137" t="s">
        <v>498</v>
      </c>
      <c r="G147" s="138" t="s">
        <v>499</v>
      </c>
      <c r="H147" s="139">
        <v>18.260000000000002</v>
      </c>
      <c r="I147" s="140"/>
      <c r="J147" s="141">
        <f>ROUND(I147*H147,2)</f>
        <v>0</v>
      </c>
      <c r="K147" s="137" t="s">
        <v>154</v>
      </c>
      <c r="L147" s="31"/>
      <c r="M147" s="142" t="s">
        <v>1</v>
      </c>
      <c r="N147" s="143" t="s">
        <v>44</v>
      </c>
      <c r="P147" s="144">
        <f>O147*H147</f>
        <v>0</v>
      </c>
      <c r="Q147" s="144">
        <v>0</v>
      </c>
      <c r="R147" s="144">
        <f>Q147*H147</f>
        <v>0</v>
      </c>
      <c r="S147" s="144">
        <v>0</v>
      </c>
      <c r="T147" s="145">
        <f>S147*H147</f>
        <v>0</v>
      </c>
      <c r="AR147" s="146" t="s">
        <v>155</v>
      </c>
      <c r="AT147" s="146" t="s">
        <v>150</v>
      </c>
      <c r="AU147" s="146" t="s">
        <v>88</v>
      </c>
      <c r="AY147" s="16" t="s">
        <v>148</v>
      </c>
      <c r="BE147" s="147">
        <f>IF(N147="základní",J147,0)</f>
        <v>0</v>
      </c>
      <c r="BF147" s="147">
        <f>IF(N147="snížená",J147,0)</f>
        <v>0</v>
      </c>
      <c r="BG147" s="147">
        <f>IF(N147="zákl. přenesená",J147,0)</f>
        <v>0</v>
      </c>
      <c r="BH147" s="147">
        <f>IF(N147="sníž. přenesená",J147,0)</f>
        <v>0</v>
      </c>
      <c r="BI147" s="147">
        <f>IF(N147="nulová",J147,0)</f>
        <v>0</v>
      </c>
      <c r="BJ147" s="16" t="s">
        <v>86</v>
      </c>
      <c r="BK147" s="147">
        <f>ROUND(I147*H147,2)</f>
        <v>0</v>
      </c>
      <c r="BL147" s="16" t="s">
        <v>155</v>
      </c>
      <c r="BM147" s="146" t="s">
        <v>613</v>
      </c>
    </row>
    <row r="148" spans="2:65" s="1" customFormat="1" ht="19.5">
      <c r="B148" s="31"/>
      <c r="D148" s="148" t="s">
        <v>157</v>
      </c>
      <c r="F148" s="149" t="s">
        <v>501</v>
      </c>
      <c r="I148" s="150"/>
      <c r="L148" s="31"/>
      <c r="M148" s="151"/>
      <c r="T148" s="55"/>
      <c r="AT148" s="16" t="s">
        <v>157</v>
      </c>
      <c r="AU148" s="16" t="s">
        <v>88</v>
      </c>
    </row>
    <row r="149" spans="2:65" s="12" customFormat="1" ht="11.25">
      <c r="B149" s="152"/>
      <c r="D149" s="148" t="s">
        <v>159</v>
      </c>
      <c r="E149" s="153" t="s">
        <v>1</v>
      </c>
      <c r="F149" s="154" t="s">
        <v>160</v>
      </c>
      <c r="H149" s="153" t="s">
        <v>1</v>
      </c>
      <c r="I149" s="155"/>
      <c r="L149" s="152"/>
      <c r="M149" s="156"/>
      <c r="T149" s="157"/>
      <c r="AT149" s="153" t="s">
        <v>159</v>
      </c>
      <c r="AU149" s="153" t="s">
        <v>88</v>
      </c>
      <c r="AV149" s="12" t="s">
        <v>86</v>
      </c>
      <c r="AW149" s="12" t="s">
        <v>33</v>
      </c>
      <c r="AX149" s="12" t="s">
        <v>79</v>
      </c>
      <c r="AY149" s="153" t="s">
        <v>148</v>
      </c>
    </row>
    <row r="150" spans="2:65" s="12" customFormat="1" ht="22.5">
      <c r="B150" s="152"/>
      <c r="D150" s="148" t="s">
        <v>159</v>
      </c>
      <c r="E150" s="153" t="s">
        <v>1</v>
      </c>
      <c r="F150" s="154" t="s">
        <v>502</v>
      </c>
      <c r="H150" s="153" t="s">
        <v>1</v>
      </c>
      <c r="I150" s="155"/>
      <c r="L150" s="152"/>
      <c r="M150" s="156"/>
      <c r="T150" s="157"/>
      <c r="AT150" s="153" t="s">
        <v>159</v>
      </c>
      <c r="AU150" s="153" t="s">
        <v>88</v>
      </c>
      <c r="AV150" s="12" t="s">
        <v>86</v>
      </c>
      <c r="AW150" s="12" t="s">
        <v>33</v>
      </c>
      <c r="AX150" s="12" t="s">
        <v>79</v>
      </c>
      <c r="AY150" s="153" t="s">
        <v>148</v>
      </c>
    </row>
    <row r="151" spans="2:65" s="13" customFormat="1" ht="11.25">
      <c r="B151" s="158"/>
      <c r="D151" s="148" t="s">
        <v>159</v>
      </c>
      <c r="E151" s="159" t="s">
        <v>1</v>
      </c>
      <c r="F151" s="160" t="s">
        <v>614</v>
      </c>
      <c r="H151" s="161">
        <v>18.260000000000002</v>
      </c>
      <c r="I151" s="162"/>
      <c r="L151" s="158"/>
      <c r="M151" s="163"/>
      <c r="T151" s="164"/>
      <c r="AT151" s="159" t="s">
        <v>159</v>
      </c>
      <c r="AU151" s="159" t="s">
        <v>88</v>
      </c>
      <c r="AV151" s="13" t="s">
        <v>88</v>
      </c>
      <c r="AW151" s="13" t="s">
        <v>33</v>
      </c>
      <c r="AX151" s="13" t="s">
        <v>79</v>
      </c>
      <c r="AY151" s="159" t="s">
        <v>148</v>
      </c>
    </row>
    <row r="152" spans="2:65" s="14" customFormat="1" ht="11.25">
      <c r="B152" s="165"/>
      <c r="D152" s="148" t="s">
        <v>159</v>
      </c>
      <c r="E152" s="166" t="s">
        <v>1</v>
      </c>
      <c r="F152" s="167" t="s">
        <v>162</v>
      </c>
      <c r="H152" s="168">
        <v>18.260000000000002</v>
      </c>
      <c r="I152" s="169"/>
      <c r="L152" s="165"/>
      <c r="M152" s="170"/>
      <c r="T152" s="171"/>
      <c r="AT152" s="166" t="s">
        <v>159</v>
      </c>
      <c r="AU152" s="166" t="s">
        <v>88</v>
      </c>
      <c r="AV152" s="14" t="s">
        <v>155</v>
      </c>
      <c r="AW152" s="14" t="s">
        <v>33</v>
      </c>
      <c r="AX152" s="14" t="s">
        <v>86</v>
      </c>
      <c r="AY152" s="166" t="s">
        <v>148</v>
      </c>
    </row>
    <row r="153" spans="2:65" s="1" customFormat="1" ht="37.9" customHeight="1">
      <c r="B153" s="31"/>
      <c r="C153" s="135" t="s">
        <v>155</v>
      </c>
      <c r="D153" s="135" t="s">
        <v>150</v>
      </c>
      <c r="E153" s="136" t="s">
        <v>504</v>
      </c>
      <c r="F153" s="137" t="s">
        <v>505</v>
      </c>
      <c r="G153" s="138" t="s">
        <v>499</v>
      </c>
      <c r="H153" s="139">
        <v>18.260000000000002</v>
      </c>
      <c r="I153" s="140"/>
      <c r="J153" s="141">
        <f>ROUND(I153*H153,2)</f>
        <v>0</v>
      </c>
      <c r="K153" s="137" t="s">
        <v>154</v>
      </c>
      <c r="L153" s="31"/>
      <c r="M153" s="142" t="s">
        <v>1</v>
      </c>
      <c r="N153" s="143" t="s">
        <v>44</v>
      </c>
      <c r="P153" s="144">
        <f>O153*H153</f>
        <v>0</v>
      </c>
      <c r="Q153" s="144">
        <v>0</v>
      </c>
      <c r="R153" s="144">
        <f>Q153*H153</f>
        <v>0</v>
      </c>
      <c r="S153" s="144">
        <v>0</v>
      </c>
      <c r="T153" s="145">
        <f>S153*H153</f>
        <v>0</v>
      </c>
      <c r="AR153" s="146" t="s">
        <v>155</v>
      </c>
      <c r="AT153" s="146" t="s">
        <v>150</v>
      </c>
      <c r="AU153" s="146" t="s">
        <v>88</v>
      </c>
      <c r="AY153" s="16" t="s">
        <v>148</v>
      </c>
      <c r="BE153" s="147">
        <f>IF(N153="základní",J153,0)</f>
        <v>0</v>
      </c>
      <c r="BF153" s="147">
        <f>IF(N153="snížená",J153,0)</f>
        <v>0</v>
      </c>
      <c r="BG153" s="147">
        <f>IF(N153="zákl. přenesená",J153,0)</f>
        <v>0</v>
      </c>
      <c r="BH153" s="147">
        <f>IF(N153="sníž. přenesená",J153,0)</f>
        <v>0</v>
      </c>
      <c r="BI153" s="147">
        <f>IF(N153="nulová",J153,0)</f>
        <v>0</v>
      </c>
      <c r="BJ153" s="16" t="s">
        <v>86</v>
      </c>
      <c r="BK153" s="147">
        <f>ROUND(I153*H153,2)</f>
        <v>0</v>
      </c>
      <c r="BL153" s="16" t="s">
        <v>155</v>
      </c>
      <c r="BM153" s="146" t="s">
        <v>615</v>
      </c>
    </row>
    <row r="154" spans="2:65" s="1" customFormat="1" ht="39">
      <c r="B154" s="31"/>
      <c r="D154" s="148" t="s">
        <v>157</v>
      </c>
      <c r="F154" s="149" t="s">
        <v>507</v>
      </c>
      <c r="I154" s="150"/>
      <c r="L154" s="31"/>
      <c r="M154" s="151"/>
      <c r="T154" s="55"/>
      <c r="AT154" s="16" t="s">
        <v>157</v>
      </c>
      <c r="AU154" s="16" t="s">
        <v>88</v>
      </c>
    </row>
    <row r="155" spans="2:65" s="12" customFormat="1" ht="11.25">
      <c r="B155" s="152"/>
      <c r="D155" s="148" t="s">
        <v>159</v>
      </c>
      <c r="E155" s="153" t="s">
        <v>1</v>
      </c>
      <c r="F155" s="154" t="s">
        <v>160</v>
      </c>
      <c r="H155" s="153" t="s">
        <v>1</v>
      </c>
      <c r="I155" s="155"/>
      <c r="L155" s="152"/>
      <c r="M155" s="156"/>
      <c r="T155" s="157"/>
      <c r="AT155" s="153" t="s">
        <v>159</v>
      </c>
      <c r="AU155" s="153" t="s">
        <v>88</v>
      </c>
      <c r="AV155" s="12" t="s">
        <v>86</v>
      </c>
      <c r="AW155" s="12" t="s">
        <v>33</v>
      </c>
      <c r="AX155" s="12" t="s">
        <v>79</v>
      </c>
      <c r="AY155" s="153" t="s">
        <v>148</v>
      </c>
    </row>
    <row r="156" spans="2:65" s="12" customFormat="1" ht="22.5">
      <c r="B156" s="152"/>
      <c r="D156" s="148" t="s">
        <v>159</v>
      </c>
      <c r="E156" s="153" t="s">
        <v>1</v>
      </c>
      <c r="F156" s="154" t="s">
        <v>502</v>
      </c>
      <c r="H156" s="153" t="s">
        <v>1</v>
      </c>
      <c r="I156" s="155"/>
      <c r="L156" s="152"/>
      <c r="M156" s="156"/>
      <c r="T156" s="157"/>
      <c r="AT156" s="153" t="s">
        <v>159</v>
      </c>
      <c r="AU156" s="153" t="s">
        <v>88</v>
      </c>
      <c r="AV156" s="12" t="s">
        <v>86</v>
      </c>
      <c r="AW156" s="12" t="s">
        <v>33</v>
      </c>
      <c r="AX156" s="12" t="s">
        <v>79</v>
      </c>
      <c r="AY156" s="153" t="s">
        <v>148</v>
      </c>
    </row>
    <row r="157" spans="2:65" s="13" customFormat="1" ht="11.25">
      <c r="B157" s="158"/>
      <c r="D157" s="148" t="s">
        <v>159</v>
      </c>
      <c r="E157" s="159" t="s">
        <v>1</v>
      </c>
      <c r="F157" s="160" t="s">
        <v>614</v>
      </c>
      <c r="H157" s="161">
        <v>18.260000000000002</v>
      </c>
      <c r="I157" s="162"/>
      <c r="L157" s="158"/>
      <c r="M157" s="163"/>
      <c r="T157" s="164"/>
      <c r="AT157" s="159" t="s">
        <v>159</v>
      </c>
      <c r="AU157" s="159" t="s">
        <v>88</v>
      </c>
      <c r="AV157" s="13" t="s">
        <v>88</v>
      </c>
      <c r="AW157" s="13" t="s">
        <v>33</v>
      </c>
      <c r="AX157" s="13" t="s">
        <v>79</v>
      </c>
      <c r="AY157" s="159" t="s">
        <v>148</v>
      </c>
    </row>
    <row r="158" spans="2:65" s="14" customFormat="1" ht="11.25">
      <c r="B158" s="165"/>
      <c r="D158" s="148" t="s">
        <v>159</v>
      </c>
      <c r="E158" s="166" t="s">
        <v>1</v>
      </c>
      <c r="F158" s="167" t="s">
        <v>162</v>
      </c>
      <c r="H158" s="168">
        <v>18.260000000000002</v>
      </c>
      <c r="I158" s="169"/>
      <c r="L158" s="165"/>
      <c r="M158" s="170"/>
      <c r="T158" s="171"/>
      <c r="AT158" s="166" t="s">
        <v>159</v>
      </c>
      <c r="AU158" s="166" t="s">
        <v>88</v>
      </c>
      <c r="AV158" s="14" t="s">
        <v>155</v>
      </c>
      <c r="AW158" s="14" t="s">
        <v>33</v>
      </c>
      <c r="AX158" s="14" t="s">
        <v>86</v>
      </c>
      <c r="AY158" s="166" t="s">
        <v>148</v>
      </c>
    </row>
    <row r="159" spans="2:65" s="1" customFormat="1" ht="33" customHeight="1">
      <c r="B159" s="31"/>
      <c r="C159" s="135" t="s">
        <v>181</v>
      </c>
      <c r="D159" s="135" t="s">
        <v>150</v>
      </c>
      <c r="E159" s="136" t="s">
        <v>508</v>
      </c>
      <c r="F159" s="137" t="s">
        <v>509</v>
      </c>
      <c r="G159" s="138" t="s">
        <v>336</v>
      </c>
      <c r="H159" s="139">
        <v>32.868000000000002</v>
      </c>
      <c r="I159" s="140"/>
      <c r="J159" s="141">
        <f>ROUND(I159*H159,2)</f>
        <v>0</v>
      </c>
      <c r="K159" s="137" t="s">
        <v>154</v>
      </c>
      <c r="L159" s="31"/>
      <c r="M159" s="142" t="s">
        <v>1</v>
      </c>
      <c r="N159" s="143" t="s">
        <v>44</v>
      </c>
      <c r="P159" s="144">
        <f>O159*H159</f>
        <v>0</v>
      </c>
      <c r="Q159" s="144">
        <v>0</v>
      </c>
      <c r="R159" s="144">
        <f>Q159*H159</f>
        <v>0</v>
      </c>
      <c r="S159" s="144">
        <v>0</v>
      </c>
      <c r="T159" s="145">
        <f>S159*H159</f>
        <v>0</v>
      </c>
      <c r="AR159" s="146" t="s">
        <v>155</v>
      </c>
      <c r="AT159" s="146" t="s">
        <v>150</v>
      </c>
      <c r="AU159" s="146" t="s">
        <v>88</v>
      </c>
      <c r="AY159" s="16" t="s">
        <v>148</v>
      </c>
      <c r="BE159" s="147">
        <f>IF(N159="základní",J159,0)</f>
        <v>0</v>
      </c>
      <c r="BF159" s="147">
        <f>IF(N159="snížená",J159,0)</f>
        <v>0</v>
      </c>
      <c r="BG159" s="147">
        <f>IF(N159="zákl. přenesená",J159,0)</f>
        <v>0</v>
      </c>
      <c r="BH159" s="147">
        <f>IF(N159="sníž. přenesená",J159,0)</f>
        <v>0</v>
      </c>
      <c r="BI159" s="147">
        <f>IF(N159="nulová",J159,0)</f>
        <v>0</v>
      </c>
      <c r="BJ159" s="16" t="s">
        <v>86</v>
      </c>
      <c r="BK159" s="147">
        <f>ROUND(I159*H159,2)</f>
        <v>0</v>
      </c>
      <c r="BL159" s="16" t="s">
        <v>155</v>
      </c>
      <c r="BM159" s="146" t="s">
        <v>616</v>
      </c>
    </row>
    <row r="160" spans="2:65" s="1" customFormat="1" ht="29.25">
      <c r="B160" s="31"/>
      <c r="D160" s="148" t="s">
        <v>157</v>
      </c>
      <c r="F160" s="149" t="s">
        <v>353</v>
      </c>
      <c r="I160" s="150"/>
      <c r="L160" s="31"/>
      <c r="M160" s="151"/>
      <c r="T160" s="55"/>
      <c r="AT160" s="16" t="s">
        <v>157</v>
      </c>
      <c r="AU160" s="16" t="s">
        <v>88</v>
      </c>
    </row>
    <row r="161" spans="2:65" s="12" customFormat="1" ht="11.25">
      <c r="B161" s="152"/>
      <c r="D161" s="148" t="s">
        <v>159</v>
      </c>
      <c r="E161" s="153" t="s">
        <v>1</v>
      </c>
      <c r="F161" s="154" t="s">
        <v>160</v>
      </c>
      <c r="H161" s="153" t="s">
        <v>1</v>
      </c>
      <c r="I161" s="155"/>
      <c r="L161" s="152"/>
      <c r="M161" s="156"/>
      <c r="T161" s="157"/>
      <c r="AT161" s="153" t="s">
        <v>159</v>
      </c>
      <c r="AU161" s="153" t="s">
        <v>88</v>
      </c>
      <c r="AV161" s="12" t="s">
        <v>86</v>
      </c>
      <c r="AW161" s="12" t="s">
        <v>33</v>
      </c>
      <c r="AX161" s="12" t="s">
        <v>79</v>
      </c>
      <c r="AY161" s="153" t="s">
        <v>148</v>
      </c>
    </row>
    <row r="162" spans="2:65" s="12" customFormat="1" ht="22.5">
      <c r="B162" s="152"/>
      <c r="D162" s="148" t="s">
        <v>159</v>
      </c>
      <c r="E162" s="153" t="s">
        <v>1</v>
      </c>
      <c r="F162" s="154" t="s">
        <v>502</v>
      </c>
      <c r="H162" s="153" t="s">
        <v>1</v>
      </c>
      <c r="I162" s="155"/>
      <c r="L162" s="152"/>
      <c r="M162" s="156"/>
      <c r="T162" s="157"/>
      <c r="AT162" s="153" t="s">
        <v>159</v>
      </c>
      <c r="AU162" s="153" t="s">
        <v>88</v>
      </c>
      <c r="AV162" s="12" t="s">
        <v>86</v>
      </c>
      <c r="AW162" s="12" t="s">
        <v>33</v>
      </c>
      <c r="AX162" s="12" t="s">
        <v>79</v>
      </c>
      <c r="AY162" s="153" t="s">
        <v>148</v>
      </c>
    </row>
    <row r="163" spans="2:65" s="13" customFormat="1" ht="11.25">
      <c r="B163" s="158"/>
      <c r="D163" s="148" t="s">
        <v>159</v>
      </c>
      <c r="E163" s="159" t="s">
        <v>1</v>
      </c>
      <c r="F163" s="160" t="s">
        <v>617</v>
      </c>
      <c r="H163" s="161">
        <v>32.868000000000002</v>
      </c>
      <c r="I163" s="162"/>
      <c r="L163" s="158"/>
      <c r="M163" s="163"/>
      <c r="T163" s="164"/>
      <c r="AT163" s="159" t="s">
        <v>159</v>
      </c>
      <c r="AU163" s="159" t="s">
        <v>88</v>
      </c>
      <c r="AV163" s="13" t="s">
        <v>88</v>
      </c>
      <c r="AW163" s="13" t="s">
        <v>33</v>
      </c>
      <c r="AX163" s="13" t="s">
        <v>79</v>
      </c>
      <c r="AY163" s="159" t="s">
        <v>148</v>
      </c>
    </row>
    <row r="164" spans="2:65" s="14" customFormat="1" ht="11.25">
      <c r="B164" s="165"/>
      <c r="D164" s="148" t="s">
        <v>159</v>
      </c>
      <c r="E164" s="166" t="s">
        <v>1</v>
      </c>
      <c r="F164" s="167" t="s">
        <v>162</v>
      </c>
      <c r="H164" s="168">
        <v>32.868000000000002</v>
      </c>
      <c r="I164" s="169"/>
      <c r="L164" s="165"/>
      <c r="M164" s="170"/>
      <c r="T164" s="171"/>
      <c r="AT164" s="166" t="s">
        <v>159</v>
      </c>
      <c r="AU164" s="166" t="s">
        <v>88</v>
      </c>
      <c r="AV164" s="14" t="s">
        <v>155</v>
      </c>
      <c r="AW164" s="14" t="s">
        <v>33</v>
      </c>
      <c r="AX164" s="14" t="s">
        <v>86</v>
      </c>
      <c r="AY164" s="166" t="s">
        <v>148</v>
      </c>
    </row>
    <row r="165" spans="2:65" s="11" customFormat="1" ht="22.9" customHeight="1">
      <c r="B165" s="123"/>
      <c r="D165" s="124" t="s">
        <v>78</v>
      </c>
      <c r="E165" s="133" t="s">
        <v>181</v>
      </c>
      <c r="F165" s="133" t="s">
        <v>182</v>
      </c>
      <c r="I165" s="126"/>
      <c r="J165" s="134">
        <f>BK165</f>
        <v>0</v>
      </c>
      <c r="L165" s="123"/>
      <c r="M165" s="128"/>
      <c r="P165" s="129">
        <f>SUM(P166:P201)</f>
        <v>0</v>
      </c>
      <c r="R165" s="129">
        <f>SUM(R166:R201)</f>
        <v>28.522120000000001</v>
      </c>
      <c r="T165" s="130">
        <f>SUM(T166:T201)</f>
        <v>0</v>
      </c>
      <c r="AR165" s="124" t="s">
        <v>86</v>
      </c>
      <c r="AT165" s="131" t="s">
        <v>78</v>
      </c>
      <c r="AU165" s="131" t="s">
        <v>86</v>
      </c>
      <c r="AY165" s="124" t="s">
        <v>148</v>
      </c>
      <c r="BK165" s="132">
        <f>SUM(BK166:BK201)</f>
        <v>0</v>
      </c>
    </row>
    <row r="166" spans="2:65" s="1" customFormat="1" ht="24.2" customHeight="1">
      <c r="B166" s="31"/>
      <c r="C166" s="135" t="s">
        <v>190</v>
      </c>
      <c r="D166" s="135" t="s">
        <v>150</v>
      </c>
      <c r="E166" s="136" t="s">
        <v>512</v>
      </c>
      <c r="F166" s="137" t="s">
        <v>513</v>
      </c>
      <c r="G166" s="138" t="s">
        <v>153</v>
      </c>
      <c r="H166" s="139">
        <v>91.3</v>
      </c>
      <c r="I166" s="140"/>
      <c r="J166" s="141">
        <f>ROUND(I166*H166,2)</f>
        <v>0</v>
      </c>
      <c r="K166" s="137" t="s">
        <v>154</v>
      </c>
      <c r="L166" s="31"/>
      <c r="M166" s="142" t="s">
        <v>1</v>
      </c>
      <c r="N166" s="143" t="s">
        <v>44</v>
      </c>
      <c r="P166" s="144">
        <f>O166*H166</f>
        <v>0</v>
      </c>
      <c r="Q166" s="144">
        <v>0</v>
      </c>
      <c r="R166" s="144">
        <f>Q166*H166</f>
        <v>0</v>
      </c>
      <c r="S166" s="144">
        <v>0</v>
      </c>
      <c r="T166" s="145">
        <f>S166*H166</f>
        <v>0</v>
      </c>
      <c r="AR166" s="146" t="s">
        <v>155</v>
      </c>
      <c r="AT166" s="146" t="s">
        <v>150</v>
      </c>
      <c r="AU166" s="146" t="s">
        <v>88</v>
      </c>
      <c r="AY166" s="16" t="s">
        <v>148</v>
      </c>
      <c r="BE166" s="147">
        <f>IF(N166="základní",J166,0)</f>
        <v>0</v>
      </c>
      <c r="BF166" s="147">
        <f>IF(N166="snížená",J166,0)</f>
        <v>0</v>
      </c>
      <c r="BG166" s="147">
        <f>IF(N166="zákl. přenesená",J166,0)</f>
        <v>0</v>
      </c>
      <c r="BH166" s="147">
        <f>IF(N166="sníž. přenesená",J166,0)</f>
        <v>0</v>
      </c>
      <c r="BI166" s="147">
        <f>IF(N166="nulová",J166,0)</f>
        <v>0</v>
      </c>
      <c r="BJ166" s="16" t="s">
        <v>86</v>
      </c>
      <c r="BK166" s="147">
        <f>ROUND(I166*H166,2)</f>
        <v>0</v>
      </c>
      <c r="BL166" s="16" t="s">
        <v>155</v>
      </c>
      <c r="BM166" s="146" t="s">
        <v>618</v>
      </c>
    </row>
    <row r="167" spans="2:65" s="1" customFormat="1" ht="19.5">
      <c r="B167" s="31"/>
      <c r="D167" s="148" t="s">
        <v>157</v>
      </c>
      <c r="F167" s="149" t="s">
        <v>515</v>
      </c>
      <c r="I167" s="150"/>
      <c r="L167" s="31"/>
      <c r="M167" s="151"/>
      <c r="T167" s="55"/>
      <c r="AT167" s="16" t="s">
        <v>157</v>
      </c>
      <c r="AU167" s="16" t="s">
        <v>88</v>
      </c>
    </row>
    <row r="168" spans="2:65" s="12" customFormat="1" ht="11.25">
      <c r="B168" s="152"/>
      <c r="D168" s="148" t="s">
        <v>159</v>
      </c>
      <c r="E168" s="153" t="s">
        <v>1</v>
      </c>
      <c r="F168" s="154" t="s">
        <v>160</v>
      </c>
      <c r="H168" s="153" t="s">
        <v>1</v>
      </c>
      <c r="I168" s="155"/>
      <c r="L168" s="152"/>
      <c r="M168" s="156"/>
      <c r="T168" s="157"/>
      <c r="AT168" s="153" t="s">
        <v>159</v>
      </c>
      <c r="AU168" s="153" t="s">
        <v>88</v>
      </c>
      <c r="AV168" s="12" t="s">
        <v>86</v>
      </c>
      <c r="AW168" s="12" t="s">
        <v>33</v>
      </c>
      <c r="AX168" s="12" t="s">
        <v>79</v>
      </c>
      <c r="AY168" s="153" t="s">
        <v>148</v>
      </c>
    </row>
    <row r="169" spans="2:65" s="12" customFormat="1" ht="22.5">
      <c r="B169" s="152"/>
      <c r="D169" s="148" t="s">
        <v>159</v>
      </c>
      <c r="E169" s="153" t="s">
        <v>1</v>
      </c>
      <c r="F169" s="154" t="s">
        <v>502</v>
      </c>
      <c r="H169" s="153" t="s">
        <v>1</v>
      </c>
      <c r="I169" s="155"/>
      <c r="L169" s="152"/>
      <c r="M169" s="156"/>
      <c r="T169" s="157"/>
      <c r="AT169" s="153" t="s">
        <v>159</v>
      </c>
      <c r="AU169" s="153" t="s">
        <v>88</v>
      </c>
      <c r="AV169" s="12" t="s">
        <v>86</v>
      </c>
      <c r="AW169" s="12" t="s">
        <v>33</v>
      </c>
      <c r="AX169" s="12" t="s">
        <v>79</v>
      </c>
      <c r="AY169" s="153" t="s">
        <v>148</v>
      </c>
    </row>
    <row r="170" spans="2:65" s="13" customFormat="1" ht="11.25">
      <c r="B170" s="158"/>
      <c r="D170" s="148" t="s">
        <v>159</v>
      </c>
      <c r="E170" s="159" t="s">
        <v>1</v>
      </c>
      <c r="F170" s="160" t="s">
        <v>619</v>
      </c>
      <c r="H170" s="161">
        <v>91.3</v>
      </c>
      <c r="I170" s="162"/>
      <c r="L170" s="158"/>
      <c r="M170" s="163"/>
      <c r="T170" s="164"/>
      <c r="AT170" s="159" t="s">
        <v>159</v>
      </c>
      <c r="AU170" s="159" t="s">
        <v>88</v>
      </c>
      <c r="AV170" s="13" t="s">
        <v>88</v>
      </c>
      <c r="AW170" s="13" t="s">
        <v>33</v>
      </c>
      <c r="AX170" s="13" t="s">
        <v>79</v>
      </c>
      <c r="AY170" s="159" t="s">
        <v>148</v>
      </c>
    </row>
    <row r="171" spans="2:65" s="14" customFormat="1" ht="11.25">
      <c r="B171" s="165"/>
      <c r="D171" s="148" t="s">
        <v>159</v>
      </c>
      <c r="E171" s="166" t="s">
        <v>1</v>
      </c>
      <c r="F171" s="167" t="s">
        <v>162</v>
      </c>
      <c r="H171" s="168">
        <v>91.3</v>
      </c>
      <c r="I171" s="169"/>
      <c r="L171" s="165"/>
      <c r="M171" s="170"/>
      <c r="T171" s="171"/>
      <c r="AT171" s="166" t="s">
        <v>159</v>
      </c>
      <c r="AU171" s="166" t="s">
        <v>88</v>
      </c>
      <c r="AV171" s="14" t="s">
        <v>155</v>
      </c>
      <c r="AW171" s="14" t="s">
        <v>33</v>
      </c>
      <c r="AX171" s="14" t="s">
        <v>86</v>
      </c>
      <c r="AY171" s="166" t="s">
        <v>148</v>
      </c>
    </row>
    <row r="172" spans="2:65" s="1" customFormat="1" ht="24.2" customHeight="1">
      <c r="B172" s="31"/>
      <c r="C172" s="135" t="s">
        <v>197</v>
      </c>
      <c r="D172" s="135" t="s">
        <v>150</v>
      </c>
      <c r="E172" s="136" t="s">
        <v>517</v>
      </c>
      <c r="F172" s="137" t="s">
        <v>518</v>
      </c>
      <c r="G172" s="138" t="s">
        <v>153</v>
      </c>
      <c r="H172" s="139">
        <v>273.89999999999998</v>
      </c>
      <c r="I172" s="140"/>
      <c r="J172" s="141">
        <f>ROUND(I172*H172,2)</f>
        <v>0</v>
      </c>
      <c r="K172" s="137" t="s">
        <v>154</v>
      </c>
      <c r="L172" s="31"/>
      <c r="M172" s="142" t="s">
        <v>1</v>
      </c>
      <c r="N172" s="143" t="s">
        <v>44</v>
      </c>
      <c r="P172" s="144">
        <f>O172*H172</f>
        <v>0</v>
      </c>
      <c r="Q172" s="144">
        <v>0</v>
      </c>
      <c r="R172" s="144">
        <f>Q172*H172</f>
        <v>0</v>
      </c>
      <c r="S172" s="144">
        <v>0</v>
      </c>
      <c r="T172" s="145">
        <f>S172*H172</f>
        <v>0</v>
      </c>
      <c r="AR172" s="146" t="s">
        <v>155</v>
      </c>
      <c r="AT172" s="146" t="s">
        <v>150</v>
      </c>
      <c r="AU172" s="146" t="s">
        <v>88</v>
      </c>
      <c r="AY172" s="16" t="s">
        <v>148</v>
      </c>
      <c r="BE172" s="147">
        <f>IF(N172="základní",J172,0)</f>
        <v>0</v>
      </c>
      <c r="BF172" s="147">
        <f>IF(N172="snížená",J172,0)</f>
        <v>0</v>
      </c>
      <c r="BG172" s="147">
        <f>IF(N172="zákl. přenesená",J172,0)</f>
        <v>0</v>
      </c>
      <c r="BH172" s="147">
        <f>IF(N172="sníž. přenesená",J172,0)</f>
        <v>0</v>
      </c>
      <c r="BI172" s="147">
        <f>IF(N172="nulová",J172,0)</f>
        <v>0</v>
      </c>
      <c r="BJ172" s="16" t="s">
        <v>86</v>
      </c>
      <c r="BK172" s="147">
        <f>ROUND(I172*H172,2)</f>
        <v>0</v>
      </c>
      <c r="BL172" s="16" t="s">
        <v>155</v>
      </c>
      <c r="BM172" s="146" t="s">
        <v>620</v>
      </c>
    </row>
    <row r="173" spans="2:65" s="1" customFormat="1" ht="29.25">
      <c r="B173" s="31"/>
      <c r="D173" s="148" t="s">
        <v>157</v>
      </c>
      <c r="F173" s="149" t="s">
        <v>520</v>
      </c>
      <c r="I173" s="150"/>
      <c r="L173" s="31"/>
      <c r="M173" s="151"/>
      <c r="T173" s="55"/>
      <c r="AT173" s="16" t="s">
        <v>157</v>
      </c>
      <c r="AU173" s="16" t="s">
        <v>88</v>
      </c>
    </row>
    <row r="174" spans="2:65" s="12" customFormat="1" ht="11.25">
      <c r="B174" s="152"/>
      <c r="D174" s="148" t="s">
        <v>159</v>
      </c>
      <c r="E174" s="153" t="s">
        <v>1</v>
      </c>
      <c r="F174" s="154" t="s">
        <v>195</v>
      </c>
      <c r="H174" s="153" t="s">
        <v>1</v>
      </c>
      <c r="I174" s="155"/>
      <c r="L174" s="152"/>
      <c r="M174" s="156"/>
      <c r="T174" s="157"/>
      <c r="AT174" s="153" t="s">
        <v>159</v>
      </c>
      <c r="AU174" s="153" t="s">
        <v>88</v>
      </c>
      <c r="AV174" s="12" t="s">
        <v>86</v>
      </c>
      <c r="AW174" s="12" t="s">
        <v>33</v>
      </c>
      <c r="AX174" s="12" t="s">
        <v>79</v>
      </c>
      <c r="AY174" s="153" t="s">
        <v>148</v>
      </c>
    </row>
    <row r="175" spans="2:65" s="12" customFormat="1" ht="11.25">
      <c r="B175" s="152"/>
      <c r="D175" s="148" t="s">
        <v>159</v>
      </c>
      <c r="E175" s="153" t="s">
        <v>1</v>
      </c>
      <c r="F175" s="154" t="s">
        <v>491</v>
      </c>
      <c r="H175" s="153" t="s">
        <v>1</v>
      </c>
      <c r="I175" s="155"/>
      <c r="L175" s="152"/>
      <c r="M175" s="156"/>
      <c r="T175" s="157"/>
      <c r="AT175" s="153" t="s">
        <v>159</v>
      </c>
      <c r="AU175" s="153" t="s">
        <v>88</v>
      </c>
      <c r="AV175" s="12" t="s">
        <v>86</v>
      </c>
      <c r="AW175" s="12" t="s">
        <v>33</v>
      </c>
      <c r="AX175" s="12" t="s">
        <v>79</v>
      </c>
      <c r="AY175" s="153" t="s">
        <v>148</v>
      </c>
    </row>
    <row r="176" spans="2:65" s="13" customFormat="1" ht="11.25">
      <c r="B176" s="158"/>
      <c r="D176" s="148" t="s">
        <v>159</v>
      </c>
      <c r="E176" s="159" t="s">
        <v>1</v>
      </c>
      <c r="F176" s="160" t="s">
        <v>610</v>
      </c>
      <c r="H176" s="161">
        <v>182.6</v>
      </c>
      <c r="I176" s="162"/>
      <c r="L176" s="158"/>
      <c r="M176" s="163"/>
      <c r="T176" s="164"/>
      <c r="AT176" s="159" t="s">
        <v>159</v>
      </c>
      <c r="AU176" s="159" t="s">
        <v>88</v>
      </c>
      <c r="AV176" s="13" t="s">
        <v>88</v>
      </c>
      <c r="AW176" s="13" t="s">
        <v>33</v>
      </c>
      <c r="AX176" s="13" t="s">
        <v>79</v>
      </c>
      <c r="AY176" s="159" t="s">
        <v>148</v>
      </c>
    </row>
    <row r="177" spans="2:65" s="12" customFormat="1" ht="11.25">
      <c r="B177" s="152"/>
      <c r="D177" s="148" t="s">
        <v>159</v>
      </c>
      <c r="E177" s="153" t="s">
        <v>1</v>
      </c>
      <c r="F177" s="154" t="s">
        <v>611</v>
      </c>
      <c r="H177" s="153" t="s">
        <v>1</v>
      </c>
      <c r="I177" s="155"/>
      <c r="L177" s="152"/>
      <c r="M177" s="156"/>
      <c r="T177" s="157"/>
      <c r="AT177" s="153" t="s">
        <v>159</v>
      </c>
      <c r="AU177" s="153" t="s">
        <v>88</v>
      </c>
      <c r="AV177" s="12" t="s">
        <v>86</v>
      </c>
      <c r="AW177" s="12" t="s">
        <v>33</v>
      </c>
      <c r="AX177" s="12" t="s">
        <v>79</v>
      </c>
      <c r="AY177" s="153" t="s">
        <v>148</v>
      </c>
    </row>
    <row r="178" spans="2:65" s="13" customFormat="1" ht="11.25">
      <c r="B178" s="158"/>
      <c r="D178" s="148" t="s">
        <v>159</v>
      </c>
      <c r="E178" s="159" t="s">
        <v>1</v>
      </c>
      <c r="F178" s="160" t="s">
        <v>612</v>
      </c>
      <c r="H178" s="161">
        <v>91.3</v>
      </c>
      <c r="I178" s="162"/>
      <c r="L178" s="158"/>
      <c r="M178" s="163"/>
      <c r="T178" s="164"/>
      <c r="AT178" s="159" t="s">
        <v>159</v>
      </c>
      <c r="AU178" s="159" t="s">
        <v>88</v>
      </c>
      <c r="AV178" s="13" t="s">
        <v>88</v>
      </c>
      <c r="AW178" s="13" t="s">
        <v>33</v>
      </c>
      <c r="AX178" s="13" t="s">
        <v>79</v>
      </c>
      <c r="AY178" s="159" t="s">
        <v>148</v>
      </c>
    </row>
    <row r="179" spans="2:65" s="14" customFormat="1" ht="11.25">
      <c r="B179" s="165"/>
      <c r="D179" s="148" t="s">
        <v>159</v>
      </c>
      <c r="E179" s="166" t="s">
        <v>1</v>
      </c>
      <c r="F179" s="167" t="s">
        <v>162</v>
      </c>
      <c r="H179" s="168">
        <v>273.89999999999998</v>
      </c>
      <c r="I179" s="169"/>
      <c r="L179" s="165"/>
      <c r="M179" s="170"/>
      <c r="T179" s="171"/>
      <c r="AT179" s="166" t="s">
        <v>159</v>
      </c>
      <c r="AU179" s="166" t="s">
        <v>88</v>
      </c>
      <c r="AV179" s="14" t="s">
        <v>155</v>
      </c>
      <c r="AW179" s="14" t="s">
        <v>33</v>
      </c>
      <c r="AX179" s="14" t="s">
        <v>86</v>
      </c>
      <c r="AY179" s="166" t="s">
        <v>148</v>
      </c>
    </row>
    <row r="180" spans="2:65" s="1" customFormat="1" ht="24.2" customHeight="1">
      <c r="B180" s="31"/>
      <c r="C180" s="135" t="s">
        <v>202</v>
      </c>
      <c r="D180" s="135" t="s">
        <v>150</v>
      </c>
      <c r="E180" s="136" t="s">
        <v>521</v>
      </c>
      <c r="F180" s="137" t="s">
        <v>522</v>
      </c>
      <c r="G180" s="138" t="s">
        <v>153</v>
      </c>
      <c r="H180" s="139">
        <v>91.3</v>
      </c>
      <c r="I180" s="140"/>
      <c r="J180" s="141">
        <f>ROUND(I180*H180,2)</f>
        <v>0</v>
      </c>
      <c r="K180" s="137" t="s">
        <v>154</v>
      </c>
      <c r="L180" s="31"/>
      <c r="M180" s="142" t="s">
        <v>1</v>
      </c>
      <c r="N180" s="143" t="s">
        <v>44</v>
      </c>
      <c r="P180" s="144">
        <f>O180*H180</f>
        <v>0</v>
      </c>
      <c r="Q180" s="144">
        <v>0</v>
      </c>
      <c r="R180" s="144">
        <f>Q180*H180</f>
        <v>0</v>
      </c>
      <c r="S180" s="144">
        <v>0</v>
      </c>
      <c r="T180" s="145">
        <f>S180*H180</f>
        <v>0</v>
      </c>
      <c r="AR180" s="146" t="s">
        <v>155</v>
      </c>
      <c r="AT180" s="146" t="s">
        <v>150</v>
      </c>
      <c r="AU180" s="146" t="s">
        <v>88</v>
      </c>
      <c r="AY180" s="16" t="s">
        <v>148</v>
      </c>
      <c r="BE180" s="147">
        <f>IF(N180="základní",J180,0)</f>
        <v>0</v>
      </c>
      <c r="BF180" s="147">
        <f>IF(N180="snížená",J180,0)</f>
        <v>0</v>
      </c>
      <c r="BG180" s="147">
        <f>IF(N180="zákl. přenesená",J180,0)</f>
        <v>0</v>
      </c>
      <c r="BH180" s="147">
        <f>IF(N180="sníž. přenesená",J180,0)</f>
        <v>0</v>
      </c>
      <c r="BI180" s="147">
        <f>IF(N180="nulová",J180,0)</f>
        <v>0</v>
      </c>
      <c r="BJ180" s="16" t="s">
        <v>86</v>
      </c>
      <c r="BK180" s="147">
        <f>ROUND(I180*H180,2)</f>
        <v>0</v>
      </c>
      <c r="BL180" s="16" t="s">
        <v>155</v>
      </c>
      <c r="BM180" s="146" t="s">
        <v>621</v>
      </c>
    </row>
    <row r="181" spans="2:65" s="1" customFormat="1" ht="29.25">
      <c r="B181" s="31"/>
      <c r="D181" s="148" t="s">
        <v>157</v>
      </c>
      <c r="F181" s="149" t="s">
        <v>524</v>
      </c>
      <c r="I181" s="150"/>
      <c r="L181" s="31"/>
      <c r="M181" s="151"/>
      <c r="T181" s="55"/>
      <c r="AT181" s="16" t="s">
        <v>157</v>
      </c>
      <c r="AU181" s="16" t="s">
        <v>88</v>
      </c>
    </row>
    <row r="182" spans="2:65" s="12" customFormat="1" ht="11.25">
      <c r="B182" s="152"/>
      <c r="D182" s="148" t="s">
        <v>159</v>
      </c>
      <c r="E182" s="153" t="s">
        <v>1</v>
      </c>
      <c r="F182" s="154" t="s">
        <v>160</v>
      </c>
      <c r="H182" s="153" t="s">
        <v>1</v>
      </c>
      <c r="I182" s="155"/>
      <c r="L182" s="152"/>
      <c r="M182" s="156"/>
      <c r="T182" s="157"/>
      <c r="AT182" s="153" t="s">
        <v>159</v>
      </c>
      <c r="AU182" s="153" t="s">
        <v>88</v>
      </c>
      <c r="AV182" s="12" t="s">
        <v>86</v>
      </c>
      <c r="AW182" s="12" t="s">
        <v>33</v>
      </c>
      <c r="AX182" s="12" t="s">
        <v>79</v>
      </c>
      <c r="AY182" s="153" t="s">
        <v>148</v>
      </c>
    </row>
    <row r="183" spans="2:65" s="12" customFormat="1" ht="22.5">
      <c r="B183" s="152"/>
      <c r="D183" s="148" t="s">
        <v>159</v>
      </c>
      <c r="E183" s="153" t="s">
        <v>1</v>
      </c>
      <c r="F183" s="154" t="s">
        <v>502</v>
      </c>
      <c r="H183" s="153" t="s">
        <v>1</v>
      </c>
      <c r="I183" s="155"/>
      <c r="L183" s="152"/>
      <c r="M183" s="156"/>
      <c r="T183" s="157"/>
      <c r="AT183" s="153" t="s">
        <v>159</v>
      </c>
      <c r="AU183" s="153" t="s">
        <v>88</v>
      </c>
      <c r="AV183" s="12" t="s">
        <v>86</v>
      </c>
      <c r="AW183" s="12" t="s">
        <v>33</v>
      </c>
      <c r="AX183" s="12" t="s">
        <v>79</v>
      </c>
      <c r="AY183" s="153" t="s">
        <v>148</v>
      </c>
    </row>
    <row r="184" spans="2:65" s="13" customFormat="1" ht="11.25">
      <c r="B184" s="158"/>
      <c r="D184" s="148" t="s">
        <v>159</v>
      </c>
      <c r="E184" s="159" t="s">
        <v>1</v>
      </c>
      <c r="F184" s="160" t="s">
        <v>619</v>
      </c>
      <c r="H184" s="161">
        <v>91.3</v>
      </c>
      <c r="I184" s="162"/>
      <c r="L184" s="158"/>
      <c r="M184" s="163"/>
      <c r="T184" s="164"/>
      <c r="AT184" s="159" t="s">
        <v>159</v>
      </c>
      <c r="AU184" s="159" t="s">
        <v>88</v>
      </c>
      <c r="AV184" s="13" t="s">
        <v>88</v>
      </c>
      <c r="AW184" s="13" t="s">
        <v>33</v>
      </c>
      <c r="AX184" s="13" t="s">
        <v>79</v>
      </c>
      <c r="AY184" s="159" t="s">
        <v>148</v>
      </c>
    </row>
    <row r="185" spans="2:65" s="14" customFormat="1" ht="11.25">
      <c r="B185" s="165"/>
      <c r="D185" s="148" t="s">
        <v>159</v>
      </c>
      <c r="E185" s="166" t="s">
        <v>1</v>
      </c>
      <c r="F185" s="167" t="s">
        <v>162</v>
      </c>
      <c r="H185" s="168">
        <v>91.3</v>
      </c>
      <c r="I185" s="169"/>
      <c r="L185" s="165"/>
      <c r="M185" s="170"/>
      <c r="T185" s="171"/>
      <c r="AT185" s="166" t="s">
        <v>159</v>
      </c>
      <c r="AU185" s="166" t="s">
        <v>88</v>
      </c>
      <c r="AV185" s="14" t="s">
        <v>155</v>
      </c>
      <c r="AW185" s="14" t="s">
        <v>33</v>
      </c>
      <c r="AX185" s="14" t="s">
        <v>86</v>
      </c>
      <c r="AY185" s="166" t="s">
        <v>148</v>
      </c>
    </row>
    <row r="186" spans="2:65" s="1" customFormat="1" ht="24.2" customHeight="1">
      <c r="B186" s="31"/>
      <c r="C186" s="135" t="s">
        <v>209</v>
      </c>
      <c r="D186" s="135" t="s">
        <v>150</v>
      </c>
      <c r="E186" s="136" t="s">
        <v>183</v>
      </c>
      <c r="F186" s="137" t="s">
        <v>184</v>
      </c>
      <c r="G186" s="138" t="s">
        <v>153</v>
      </c>
      <c r="H186" s="139">
        <v>182.6</v>
      </c>
      <c r="I186" s="140"/>
      <c r="J186" s="141">
        <f>ROUND(I186*H186,2)</f>
        <v>0</v>
      </c>
      <c r="K186" s="137" t="s">
        <v>154</v>
      </c>
      <c r="L186" s="31"/>
      <c r="M186" s="142" t="s">
        <v>1</v>
      </c>
      <c r="N186" s="143" t="s">
        <v>44</v>
      </c>
      <c r="P186" s="144">
        <f>O186*H186</f>
        <v>0</v>
      </c>
      <c r="Q186" s="144">
        <v>0.15620000000000001</v>
      </c>
      <c r="R186" s="144">
        <f>Q186*H186</f>
        <v>28.522120000000001</v>
      </c>
      <c r="S186" s="144">
        <v>0</v>
      </c>
      <c r="T186" s="145">
        <f>S186*H186</f>
        <v>0</v>
      </c>
      <c r="AR186" s="146" t="s">
        <v>155</v>
      </c>
      <c r="AT186" s="146" t="s">
        <v>150</v>
      </c>
      <c r="AU186" s="146" t="s">
        <v>88</v>
      </c>
      <c r="AY186" s="16" t="s">
        <v>148</v>
      </c>
      <c r="BE186" s="147">
        <f>IF(N186="základní",J186,0)</f>
        <v>0</v>
      </c>
      <c r="BF186" s="147">
        <f>IF(N186="snížená",J186,0)</f>
        <v>0</v>
      </c>
      <c r="BG186" s="147">
        <f>IF(N186="zákl. přenesená",J186,0)</f>
        <v>0</v>
      </c>
      <c r="BH186" s="147">
        <f>IF(N186="sníž. přenesená",J186,0)</f>
        <v>0</v>
      </c>
      <c r="BI186" s="147">
        <f>IF(N186="nulová",J186,0)</f>
        <v>0</v>
      </c>
      <c r="BJ186" s="16" t="s">
        <v>86</v>
      </c>
      <c r="BK186" s="147">
        <f>ROUND(I186*H186,2)</f>
        <v>0</v>
      </c>
      <c r="BL186" s="16" t="s">
        <v>155</v>
      </c>
      <c r="BM186" s="146" t="s">
        <v>622</v>
      </c>
    </row>
    <row r="187" spans="2:65" s="1" customFormat="1" ht="19.5">
      <c r="B187" s="31"/>
      <c r="D187" s="148" t="s">
        <v>157</v>
      </c>
      <c r="F187" s="149" t="s">
        <v>186</v>
      </c>
      <c r="I187" s="150"/>
      <c r="L187" s="31"/>
      <c r="M187" s="151"/>
      <c r="T187" s="55"/>
      <c r="AT187" s="16" t="s">
        <v>157</v>
      </c>
      <c r="AU187" s="16" t="s">
        <v>88</v>
      </c>
    </row>
    <row r="188" spans="2:65" s="12" customFormat="1" ht="11.25">
      <c r="B188" s="152"/>
      <c r="D188" s="148" t="s">
        <v>159</v>
      </c>
      <c r="E188" s="153" t="s">
        <v>1</v>
      </c>
      <c r="F188" s="154" t="s">
        <v>623</v>
      </c>
      <c r="H188" s="153" t="s">
        <v>1</v>
      </c>
      <c r="I188" s="155"/>
      <c r="L188" s="152"/>
      <c r="M188" s="156"/>
      <c r="T188" s="157"/>
      <c r="AT188" s="153" t="s">
        <v>159</v>
      </c>
      <c r="AU188" s="153" t="s">
        <v>88</v>
      </c>
      <c r="AV188" s="12" t="s">
        <v>86</v>
      </c>
      <c r="AW188" s="12" t="s">
        <v>33</v>
      </c>
      <c r="AX188" s="12" t="s">
        <v>79</v>
      </c>
      <c r="AY188" s="153" t="s">
        <v>148</v>
      </c>
    </row>
    <row r="189" spans="2:65" s="13" customFormat="1" ht="11.25">
      <c r="B189" s="158"/>
      <c r="D189" s="148" t="s">
        <v>159</v>
      </c>
      <c r="E189" s="159" t="s">
        <v>1</v>
      </c>
      <c r="F189" s="160" t="s">
        <v>610</v>
      </c>
      <c r="H189" s="161">
        <v>182.6</v>
      </c>
      <c r="I189" s="162"/>
      <c r="L189" s="158"/>
      <c r="M189" s="163"/>
      <c r="T189" s="164"/>
      <c r="AT189" s="159" t="s">
        <v>159</v>
      </c>
      <c r="AU189" s="159" t="s">
        <v>88</v>
      </c>
      <c r="AV189" s="13" t="s">
        <v>88</v>
      </c>
      <c r="AW189" s="13" t="s">
        <v>33</v>
      </c>
      <c r="AX189" s="13" t="s">
        <v>79</v>
      </c>
      <c r="AY189" s="159" t="s">
        <v>148</v>
      </c>
    </row>
    <row r="190" spans="2:65" s="14" customFormat="1" ht="11.25">
      <c r="B190" s="165"/>
      <c r="D190" s="148" t="s">
        <v>159</v>
      </c>
      <c r="E190" s="166" t="s">
        <v>1</v>
      </c>
      <c r="F190" s="167" t="s">
        <v>162</v>
      </c>
      <c r="H190" s="168">
        <v>182.6</v>
      </c>
      <c r="I190" s="169"/>
      <c r="L190" s="165"/>
      <c r="M190" s="170"/>
      <c r="T190" s="171"/>
      <c r="AT190" s="166" t="s">
        <v>159</v>
      </c>
      <c r="AU190" s="166" t="s">
        <v>88</v>
      </c>
      <c r="AV190" s="14" t="s">
        <v>155</v>
      </c>
      <c r="AW190" s="14" t="s">
        <v>33</v>
      </c>
      <c r="AX190" s="14" t="s">
        <v>86</v>
      </c>
      <c r="AY190" s="166" t="s">
        <v>148</v>
      </c>
    </row>
    <row r="191" spans="2:65" s="1" customFormat="1" ht="24.2" customHeight="1">
      <c r="B191" s="31"/>
      <c r="C191" s="135" t="s">
        <v>213</v>
      </c>
      <c r="D191" s="135" t="s">
        <v>150</v>
      </c>
      <c r="E191" s="136" t="s">
        <v>191</v>
      </c>
      <c r="F191" s="137" t="s">
        <v>192</v>
      </c>
      <c r="G191" s="138" t="s">
        <v>153</v>
      </c>
      <c r="H191" s="139">
        <v>1186.9000000000001</v>
      </c>
      <c r="I191" s="140"/>
      <c r="J191" s="141">
        <f>ROUND(I191*H191,2)</f>
        <v>0</v>
      </c>
      <c r="K191" s="137" t="s">
        <v>154</v>
      </c>
      <c r="L191" s="31"/>
      <c r="M191" s="142" t="s">
        <v>1</v>
      </c>
      <c r="N191" s="143" t="s">
        <v>44</v>
      </c>
      <c r="P191" s="144">
        <f>O191*H191</f>
        <v>0</v>
      </c>
      <c r="Q191" s="144">
        <v>0</v>
      </c>
      <c r="R191" s="144">
        <f>Q191*H191</f>
        <v>0</v>
      </c>
      <c r="S191" s="144">
        <v>0</v>
      </c>
      <c r="T191" s="145">
        <f>S191*H191</f>
        <v>0</v>
      </c>
      <c r="AR191" s="146" t="s">
        <v>155</v>
      </c>
      <c r="AT191" s="146" t="s">
        <v>150</v>
      </c>
      <c r="AU191" s="146" t="s">
        <v>88</v>
      </c>
      <c r="AY191" s="16" t="s">
        <v>148</v>
      </c>
      <c r="BE191" s="147">
        <f>IF(N191="základní",J191,0)</f>
        <v>0</v>
      </c>
      <c r="BF191" s="147">
        <f>IF(N191="snížená",J191,0)</f>
        <v>0</v>
      </c>
      <c r="BG191" s="147">
        <f>IF(N191="zákl. přenesená",J191,0)</f>
        <v>0</v>
      </c>
      <c r="BH191" s="147">
        <f>IF(N191="sníž. přenesená",J191,0)</f>
        <v>0</v>
      </c>
      <c r="BI191" s="147">
        <f>IF(N191="nulová",J191,0)</f>
        <v>0</v>
      </c>
      <c r="BJ191" s="16" t="s">
        <v>86</v>
      </c>
      <c r="BK191" s="147">
        <f>ROUND(I191*H191,2)</f>
        <v>0</v>
      </c>
      <c r="BL191" s="16" t="s">
        <v>155</v>
      </c>
      <c r="BM191" s="146" t="s">
        <v>624</v>
      </c>
    </row>
    <row r="192" spans="2:65" s="1" customFormat="1" ht="19.5">
      <c r="B192" s="31"/>
      <c r="D192" s="148" t="s">
        <v>157</v>
      </c>
      <c r="F192" s="149" t="s">
        <v>194</v>
      </c>
      <c r="I192" s="150"/>
      <c r="L192" s="31"/>
      <c r="M192" s="151"/>
      <c r="T192" s="55"/>
      <c r="AT192" s="16" t="s">
        <v>157</v>
      </c>
      <c r="AU192" s="16" t="s">
        <v>88</v>
      </c>
    </row>
    <row r="193" spans="2:65" s="13" customFormat="1" ht="11.25">
      <c r="B193" s="158"/>
      <c r="D193" s="148" t="s">
        <v>159</v>
      </c>
      <c r="E193" s="159" t="s">
        <v>1</v>
      </c>
      <c r="F193" s="160" t="s">
        <v>625</v>
      </c>
      <c r="H193" s="161">
        <v>913</v>
      </c>
      <c r="I193" s="162"/>
      <c r="L193" s="158"/>
      <c r="M193" s="163"/>
      <c r="T193" s="164"/>
      <c r="AT193" s="159" t="s">
        <v>159</v>
      </c>
      <c r="AU193" s="159" t="s">
        <v>88</v>
      </c>
      <c r="AV193" s="13" t="s">
        <v>88</v>
      </c>
      <c r="AW193" s="13" t="s">
        <v>33</v>
      </c>
      <c r="AX193" s="13" t="s">
        <v>79</v>
      </c>
      <c r="AY193" s="159" t="s">
        <v>148</v>
      </c>
    </row>
    <row r="194" spans="2:65" s="13" customFormat="1" ht="11.25">
      <c r="B194" s="158"/>
      <c r="D194" s="148" t="s">
        <v>159</v>
      </c>
      <c r="E194" s="159" t="s">
        <v>1</v>
      </c>
      <c r="F194" s="160" t="s">
        <v>626</v>
      </c>
      <c r="H194" s="161">
        <v>182.6</v>
      </c>
      <c r="I194" s="162"/>
      <c r="L194" s="158"/>
      <c r="M194" s="163"/>
      <c r="T194" s="164"/>
      <c r="AT194" s="159" t="s">
        <v>159</v>
      </c>
      <c r="AU194" s="159" t="s">
        <v>88</v>
      </c>
      <c r="AV194" s="13" t="s">
        <v>88</v>
      </c>
      <c r="AW194" s="13" t="s">
        <v>33</v>
      </c>
      <c r="AX194" s="13" t="s">
        <v>79</v>
      </c>
      <c r="AY194" s="159" t="s">
        <v>148</v>
      </c>
    </row>
    <row r="195" spans="2:65" s="13" customFormat="1" ht="11.25">
      <c r="B195" s="158"/>
      <c r="D195" s="148" t="s">
        <v>159</v>
      </c>
      <c r="E195" s="159" t="s">
        <v>1</v>
      </c>
      <c r="F195" s="160" t="s">
        <v>627</v>
      </c>
      <c r="H195" s="161">
        <v>91.3</v>
      </c>
      <c r="I195" s="162"/>
      <c r="L195" s="158"/>
      <c r="M195" s="163"/>
      <c r="T195" s="164"/>
      <c r="AT195" s="159" t="s">
        <v>159</v>
      </c>
      <c r="AU195" s="159" t="s">
        <v>88</v>
      </c>
      <c r="AV195" s="13" t="s">
        <v>88</v>
      </c>
      <c r="AW195" s="13" t="s">
        <v>33</v>
      </c>
      <c r="AX195" s="13" t="s">
        <v>79</v>
      </c>
      <c r="AY195" s="159" t="s">
        <v>148</v>
      </c>
    </row>
    <row r="196" spans="2:65" s="14" customFormat="1" ht="11.25">
      <c r="B196" s="165"/>
      <c r="D196" s="148" t="s">
        <v>159</v>
      </c>
      <c r="E196" s="166" t="s">
        <v>1</v>
      </c>
      <c r="F196" s="167" t="s">
        <v>162</v>
      </c>
      <c r="H196" s="168">
        <v>1186.9000000000001</v>
      </c>
      <c r="I196" s="169"/>
      <c r="L196" s="165"/>
      <c r="M196" s="170"/>
      <c r="T196" s="171"/>
      <c r="AT196" s="166" t="s">
        <v>159</v>
      </c>
      <c r="AU196" s="166" t="s">
        <v>88</v>
      </c>
      <c r="AV196" s="14" t="s">
        <v>155</v>
      </c>
      <c r="AW196" s="14" t="s">
        <v>33</v>
      </c>
      <c r="AX196" s="14" t="s">
        <v>86</v>
      </c>
      <c r="AY196" s="166" t="s">
        <v>148</v>
      </c>
    </row>
    <row r="197" spans="2:65" s="1" customFormat="1" ht="24.2" customHeight="1">
      <c r="B197" s="31"/>
      <c r="C197" s="135" t="s">
        <v>220</v>
      </c>
      <c r="D197" s="135" t="s">
        <v>150</v>
      </c>
      <c r="E197" s="136" t="s">
        <v>198</v>
      </c>
      <c r="F197" s="137" t="s">
        <v>199</v>
      </c>
      <c r="G197" s="138" t="s">
        <v>153</v>
      </c>
      <c r="H197" s="139">
        <v>913</v>
      </c>
      <c r="I197" s="140"/>
      <c r="J197" s="141">
        <f>ROUND(I197*H197,2)</f>
        <v>0</v>
      </c>
      <c r="K197" s="137" t="s">
        <v>154</v>
      </c>
      <c r="L197" s="31"/>
      <c r="M197" s="142" t="s">
        <v>1</v>
      </c>
      <c r="N197" s="143" t="s">
        <v>44</v>
      </c>
      <c r="P197" s="144">
        <f>O197*H197</f>
        <v>0</v>
      </c>
      <c r="Q197" s="144">
        <v>0</v>
      </c>
      <c r="R197" s="144">
        <f>Q197*H197</f>
        <v>0</v>
      </c>
      <c r="S197" s="144">
        <v>0</v>
      </c>
      <c r="T197" s="145">
        <f>S197*H197</f>
        <v>0</v>
      </c>
      <c r="AR197" s="146" t="s">
        <v>155</v>
      </c>
      <c r="AT197" s="146" t="s">
        <v>150</v>
      </c>
      <c r="AU197" s="146" t="s">
        <v>88</v>
      </c>
      <c r="AY197" s="16" t="s">
        <v>148</v>
      </c>
      <c r="BE197" s="147">
        <f>IF(N197="základní",J197,0)</f>
        <v>0</v>
      </c>
      <c r="BF197" s="147">
        <f>IF(N197="snížená",J197,0)</f>
        <v>0</v>
      </c>
      <c r="BG197" s="147">
        <f>IF(N197="zákl. přenesená",J197,0)</f>
        <v>0</v>
      </c>
      <c r="BH197" s="147">
        <f>IF(N197="sníž. přenesená",J197,0)</f>
        <v>0</v>
      </c>
      <c r="BI197" s="147">
        <f>IF(N197="nulová",J197,0)</f>
        <v>0</v>
      </c>
      <c r="BJ197" s="16" t="s">
        <v>86</v>
      </c>
      <c r="BK197" s="147">
        <f>ROUND(I197*H197,2)</f>
        <v>0</v>
      </c>
      <c r="BL197" s="16" t="s">
        <v>155</v>
      </c>
      <c r="BM197" s="146" t="s">
        <v>628</v>
      </c>
    </row>
    <row r="198" spans="2:65" s="1" customFormat="1" ht="29.25">
      <c r="B198" s="31"/>
      <c r="D198" s="148" t="s">
        <v>157</v>
      </c>
      <c r="F198" s="149" t="s">
        <v>201</v>
      </c>
      <c r="I198" s="150"/>
      <c r="L198" s="31"/>
      <c r="M198" s="151"/>
      <c r="T198" s="55"/>
      <c r="AT198" s="16" t="s">
        <v>157</v>
      </c>
      <c r="AU198" s="16" t="s">
        <v>88</v>
      </c>
    </row>
    <row r="199" spans="2:65" s="12" customFormat="1" ht="11.25">
      <c r="B199" s="152"/>
      <c r="D199" s="148" t="s">
        <v>159</v>
      </c>
      <c r="E199" s="153" t="s">
        <v>1</v>
      </c>
      <c r="F199" s="154" t="s">
        <v>195</v>
      </c>
      <c r="H199" s="153" t="s">
        <v>1</v>
      </c>
      <c r="I199" s="155"/>
      <c r="L199" s="152"/>
      <c r="M199" s="156"/>
      <c r="T199" s="157"/>
      <c r="AT199" s="153" t="s">
        <v>159</v>
      </c>
      <c r="AU199" s="153" t="s">
        <v>88</v>
      </c>
      <c r="AV199" s="12" t="s">
        <v>86</v>
      </c>
      <c r="AW199" s="12" t="s">
        <v>33</v>
      </c>
      <c r="AX199" s="12" t="s">
        <v>79</v>
      </c>
      <c r="AY199" s="153" t="s">
        <v>148</v>
      </c>
    </row>
    <row r="200" spans="2:65" s="13" customFormat="1" ht="11.25">
      <c r="B200" s="158"/>
      <c r="D200" s="148" t="s">
        <v>159</v>
      </c>
      <c r="E200" s="159" t="s">
        <v>1</v>
      </c>
      <c r="F200" s="160" t="s">
        <v>608</v>
      </c>
      <c r="H200" s="161">
        <v>913</v>
      </c>
      <c r="I200" s="162"/>
      <c r="L200" s="158"/>
      <c r="M200" s="163"/>
      <c r="T200" s="164"/>
      <c r="AT200" s="159" t="s">
        <v>159</v>
      </c>
      <c r="AU200" s="159" t="s">
        <v>88</v>
      </c>
      <c r="AV200" s="13" t="s">
        <v>88</v>
      </c>
      <c r="AW200" s="13" t="s">
        <v>33</v>
      </c>
      <c r="AX200" s="13" t="s">
        <v>79</v>
      </c>
      <c r="AY200" s="159" t="s">
        <v>148</v>
      </c>
    </row>
    <row r="201" spans="2:65" s="14" customFormat="1" ht="11.25">
      <c r="B201" s="165"/>
      <c r="D201" s="148" t="s">
        <v>159</v>
      </c>
      <c r="E201" s="166" t="s">
        <v>1</v>
      </c>
      <c r="F201" s="167" t="s">
        <v>162</v>
      </c>
      <c r="H201" s="168">
        <v>913</v>
      </c>
      <c r="I201" s="169"/>
      <c r="L201" s="165"/>
      <c r="M201" s="170"/>
      <c r="T201" s="171"/>
      <c r="AT201" s="166" t="s">
        <v>159</v>
      </c>
      <c r="AU201" s="166" t="s">
        <v>88</v>
      </c>
      <c r="AV201" s="14" t="s">
        <v>155</v>
      </c>
      <c r="AW201" s="14" t="s">
        <v>33</v>
      </c>
      <c r="AX201" s="14" t="s">
        <v>86</v>
      </c>
      <c r="AY201" s="166" t="s">
        <v>148</v>
      </c>
    </row>
    <row r="202" spans="2:65" s="11" customFormat="1" ht="22.9" customHeight="1">
      <c r="B202" s="123"/>
      <c r="D202" s="124" t="s">
        <v>78</v>
      </c>
      <c r="E202" s="133" t="s">
        <v>202</v>
      </c>
      <c r="F202" s="133" t="s">
        <v>203</v>
      </c>
      <c r="I202" s="126"/>
      <c r="J202" s="134">
        <f>BK202</f>
        <v>0</v>
      </c>
      <c r="L202" s="123"/>
      <c r="M202" s="128"/>
      <c r="P202" s="129">
        <f>SUM(P203:P211)</f>
        <v>0</v>
      </c>
      <c r="R202" s="129">
        <f>SUM(R203:R211)</f>
        <v>3.97912</v>
      </c>
      <c r="T202" s="130">
        <f>SUM(T203:T211)</f>
        <v>0</v>
      </c>
      <c r="AR202" s="124" t="s">
        <v>86</v>
      </c>
      <c r="AT202" s="131" t="s">
        <v>78</v>
      </c>
      <c r="AU202" s="131" t="s">
        <v>86</v>
      </c>
      <c r="AY202" s="124" t="s">
        <v>148</v>
      </c>
      <c r="BK202" s="132">
        <f>SUM(BK203:BK211)</f>
        <v>0</v>
      </c>
    </row>
    <row r="203" spans="2:65" s="1" customFormat="1" ht="24.2" customHeight="1">
      <c r="B203" s="31"/>
      <c r="C203" s="135" t="s">
        <v>8</v>
      </c>
      <c r="D203" s="135" t="s">
        <v>150</v>
      </c>
      <c r="E203" s="136" t="s">
        <v>204</v>
      </c>
      <c r="F203" s="137" t="s">
        <v>205</v>
      </c>
      <c r="G203" s="138" t="s">
        <v>206</v>
      </c>
      <c r="H203" s="139">
        <v>3</v>
      </c>
      <c r="I203" s="140"/>
      <c r="J203" s="141">
        <f>ROUND(I203*H203,2)</f>
        <v>0</v>
      </c>
      <c r="K203" s="137" t="s">
        <v>207</v>
      </c>
      <c r="L203" s="31"/>
      <c r="M203" s="142" t="s">
        <v>1</v>
      </c>
      <c r="N203" s="143" t="s">
        <v>44</v>
      </c>
      <c r="P203" s="144">
        <f>O203*H203</f>
        <v>0</v>
      </c>
      <c r="Q203" s="144">
        <v>0.42368</v>
      </c>
      <c r="R203" s="144">
        <f>Q203*H203</f>
        <v>1.2710399999999999</v>
      </c>
      <c r="S203" s="144">
        <v>0</v>
      </c>
      <c r="T203" s="145">
        <f>S203*H203</f>
        <v>0</v>
      </c>
      <c r="AR203" s="146" t="s">
        <v>155</v>
      </c>
      <c r="AT203" s="146" t="s">
        <v>150</v>
      </c>
      <c r="AU203" s="146" t="s">
        <v>88</v>
      </c>
      <c r="AY203" s="16" t="s">
        <v>148</v>
      </c>
      <c r="BE203" s="147">
        <f>IF(N203="základní",J203,0)</f>
        <v>0</v>
      </c>
      <c r="BF203" s="147">
        <f>IF(N203="snížená",J203,0)</f>
        <v>0</v>
      </c>
      <c r="BG203" s="147">
        <f>IF(N203="zákl. přenesená",J203,0)</f>
        <v>0</v>
      </c>
      <c r="BH203" s="147">
        <f>IF(N203="sníž. přenesená",J203,0)</f>
        <v>0</v>
      </c>
      <c r="BI203" s="147">
        <f>IF(N203="nulová",J203,0)</f>
        <v>0</v>
      </c>
      <c r="BJ203" s="16" t="s">
        <v>86</v>
      </c>
      <c r="BK203" s="147">
        <f>ROUND(I203*H203,2)</f>
        <v>0</v>
      </c>
      <c r="BL203" s="16" t="s">
        <v>155</v>
      </c>
      <c r="BM203" s="146" t="s">
        <v>629</v>
      </c>
    </row>
    <row r="204" spans="2:65" s="1" customFormat="1" ht="19.5">
      <c r="B204" s="31"/>
      <c r="D204" s="148" t="s">
        <v>157</v>
      </c>
      <c r="F204" s="149" t="s">
        <v>205</v>
      </c>
      <c r="I204" s="150"/>
      <c r="L204" s="31"/>
      <c r="M204" s="151"/>
      <c r="T204" s="55"/>
      <c r="AT204" s="16" t="s">
        <v>157</v>
      </c>
      <c r="AU204" s="16" t="s">
        <v>88</v>
      </c>
    </row>
    <row r="205" spans="2:65" s="13" customFormat="1" ht="11.25">
      <c r="B205" s="158"/>
      <c r="D205" s="148" t="s">
        <v>159</v>
      </c>
      <c r="E205" s="159" t="s">
        <v>1</v>
      </c>
      <c r="F205" s="160" t="s">
        <v>168</v>
      </c>
      <c r="H205" s="161">
        <v>3</v>
      </c>
      <c r="I205" s="162"/>
      <c r="L205" s="158"/>
      <c r="M205" s="163"/>
      <c r="T205" s="164"/>
      <c r="AT205" s="159" t="s">
        <v>159</v>
      </c>
      <c r="AU205" s="159" t="s">
        <v>88</v>
      </c>
      <c r="AV205" s="13" t="s">
        <v>88</v>
      </c>
      <c r="AW205" s="13" t="s">
        <v>33</v>
      </c>
      <c r="AX205" s="13" t="s">
        <v>86</v>
      </c>
      <c r="AY205" s="159" t="s">
        <v>148</v>
      </c>
    </row>
    <row r="206" spans="2:65" s="1" customFormat="1" ht="24.2" customHeight="1">
      <c r="B206" s="31"/>
      <c r="C206" s="135" t="s">
        <v>237</v>
      </c>
      <c r="D206" s="135" t="s">
        <v>150</v>
      </c>
      <c r="E206" s="136" t="s">
        <v>210</v>
      </c>
      <c r="F206" s="137" t="s">
        <v>211</v>
      </c>
      <c r="G206" s="138" t="s">
        <v>206</v>
      </c>
      <c r="H206" s="139">
        <v>2</v>
      </c>
      <c r="I206" s="140"/>
      <c r="J206" s="141">
        <f>ROUND(I206*H206,2)</f>
        <v>0</v>
      </c>
      <c r="K206" s="137" t="s">
        <v>207</v>
      </c>
      <c r="L206" s="31"/>
      <c r="M206" s="142" t="s">
        <v>1</v>
      </c>
      <c r="N206" s="143" t="s">
        <v>44</v>
      </c>
      <c r="P206" s="144">
        <f>O206*H206</f>
        <v>0</v>
      </c>
      <c r="Q206" s="144">
        <v>0.42080000000000001</v>
      </c>
      <c r="R206" s="144">
        <f>Q206*H206</f>
        <v>0.84160000000000001</v>
      </c>
      <c r="S206" s="144">
        <v>0</v>
      </c>
      <c r="T206" s="145">
        <f>S206*H206</f>
        <v>0</v>
      </c>
      <c r="AR206" s="146" t="s">
        <v>155</v>
      </c>
      <c r="AT206" s="146" t="s">
        <v>150</v>
      </c>
      <c r="AU206" s="146" t="s">
        <v>88</v>
      </c>
      <c r="AY206" s="16" t="s">
        <v>148</v>
      </c>
      <c r="BE206" s="147">
        <f>IF(N206="základní",J206,0)</f>
        <v>0</v>
      </c>
      <c r="BF206" s="147">
        <f>IF(N206="snížená",J206,0)</f>
        <v>0</v>
      </c>
      <c r="BG206" s="147">
        <f>IF(N206="zákl. přenesená",J206,0)</f>
        <v>0</v>
      </c>
      <c r="BH206" s="147">
        <f>IF(N206="sníž. přenesená",J206,0)</f>
        <v>0</v>
      </c>
      <c r="BI206" s="147">
        <f>IF(N206="nulová",J206,0)</f>
        <v>0</v>
      </c>
      <c r="BJ206" s="16" t="s">
        <v>86</v>
      </c>
      <c r="BK206" s="147">
        <f>ROUND(I206*H206,2)</f>
        <v>0</v>
      </c>
      <c r="BL206" s="16" t="s">
        <v>155</v>
      </c>
      <c r="BM206" s="146" t="s">
        <v>630</v>
      </c>
    </row>
    <row r="207" spans="2:65" s="1" customFormat="1" ht="19.5">
      <c r="B207" s="31"/>
      <c r="D207" s="148" t="s">
        <v>157</v>
      </c>
      <c r="F207" s="149" t="s">
        <v>211</v>
      </c>
      <c r="I207" s="150"/>
      <c r="L207" s="31"/>
      <c r="M207" s="151"/>
      <c r="T207" s="55"/>
      <c r="AT207" s="16" t="s">
        <v>157</v>
      </c>
      <c r="AU207" s="16" t="s">
        <v>88</v>
      </c>
    </row>
    <row r="208" spans="2:65" s="13" customFormat="1" ht="11.25">
      <c r="B208" s="158"/>
      <c r="D208" s="148" t="s">
        <v>159</v>
      </c>
      <c r="E208" s="159" t="s">
        <v>1</v>
      </c>
      <c r="F208" s="160" t="s">
        <v>88</v>
      </c>
      <c r="H208" s="161">
        <v>2</v>
      </c>
      <c r="I208" s="162"/>
      <c r="L208" s="158"/>
      <c r="M208" s="163"/>
      <c r="T208" s="164"/>
      <c r="AT208" s="159" t="s">
        <v>159</v>
      </c>
      <c r="AU208" s="159" t="s">
        <v>88</v>
      </c>
      <c r="AV208" s="13" t="s">
        <v>88</v>
      </c>
      <c r="AW208" s="13" t="s">
        <v>33</v>
      </c>
      <c r="AX208" s="13" t="s">
        <v>86</v>
      </c>
      <c r="AY208" s="159" t="s">
        <v>148</v>
      </c>
    </row>
    <row r="209" spans="2:65" s="1" customFormat="1" ht="33" customHeight="1">
      <c r="B209" s="31"/>
      <c r="C209" s="135" t="s">
        <v>247</v>
      </c>
      <c r="D209" s="135" t="s">
        <v>150</v>
      </c>
      <c r="E209" s="136" t="s">
        <v>214</v>
      </c>
      <c r="F209" s="137" t="s">
        <v>215</v>
      </c>
      <c r="G209" s="138" t="s">
        <v>206</v>
      </c>
      <c r="H209" s="139">
        <v>6</v>
      </c>
      <c r="I209" s="140"/>
      <c r="J209" s="141">
        <f>ROUND(I209*H209,2)</f>
        <v>0</v>
      </c>
      <c r="K209" s="137" t="s">
        <v>207</v>
      </c>
      <c r="L209" s="31"/>
      <c r="M209" s="142" t="s">
        <v>1</v>
      </c>
      <c r="N209" s="143" t="s">
        <v>44</v>
      </c>
      <c r="P209" s="144">
        <f>O209*H209</f>
        <v>0</v>
      </c>
      <c r="Q209" s="144">
        <v>0.31108000000000002</v>
      </c>
      <c r="R209" s="144">
        <f>Q209*H209</f>
        <v>1.8664800000000001</v>
      </c>
      <c r="S209" s="144">
        <v>0</v>
      </c>
      <c r="T209" s="145">
        <f>S209*H209</f>
        <v>0</v>
      </c>
      <c r="AR209" s="146" t="s">
        <v>155</v>
      </c>
      <c r="AT209" s="146" t="s">
        <v>150</v>
      </c>
      <c r="AU209" s="146" t="s">
        <v>88</v>
      </c>
      <c r="AY209" s="16" t="s">
        <v>148</v>
      </c>
      <c r="BE209" s="147">
        <f>IF(N209="základní",J209,0)</f>
        <v>0</v>
      </c>
      <c r="BF209" s="147">
        <f>IF(N209="snížená",J209,0)</f>
        <v>0</v>
      </c>
      <c r="BG209" s="147">
        <f>IF(N209="zákl. přenesená",J209,0)</f>
        <v>0</v>
      </c>
      <c r="BH209" s="147">
        <f>IF(N209="sníž. přenesená",J209,0)</f>
        <v>0</v>
      </c>
      <c r="BI209" s="147">
        <f>IF(N209="nulová",J209,0)</f>
        <v>0</v>
      </c>
      <c r="BJ209" s="16" t="s">
        <v>86</v>
      </c>
      <c r="BK209" s="147">
        <f>ROUND(I209*H209,2)</f>
        <v>0</v>
      </c>
      <c r="BL209" s="16" t="s">
        <v>155</v>
      </c>
      <c r="BM209" s="146" t="s">
        <v>631</v>
      </c>
    </row>
    <row r="210" spans="2:65" s="1" customFormat="1" ht="19.5">
      <c r="B210" s="31"/>
      <c r="D210" s="148" t="s">
        <v>157</v>
      </c>
      <c r="F210" s="149" t="s">
        <v>217</v>
      </c>
      <c r="I210" s="150"/>
      <c r="L210" s="31"/>
      <c r="M210" s="151"/>
      <c r="T210" s="55"/>
      <c r="AT210" s="16" t="s">
        <v>157</v>
      </c>
      <c r="AU210" s="16" t="s">
        <v>88</v>
      </c>
    </row>
    <row r="211" spans="2:65" s="13" customFormat="1" ht="11.25">
      <c r="B211" s="158"/>
      <c r="D211" s="148" t="s">
        <v>159</v>
      </c>
      <c r="E211" s="159" t="s">
        <v>1</v>
      </c>
      <c r="F211" s="160" t="s">
        <v>190</v>
      </c>
      <c r="H211" s="161">
        <v>6</v>
      </c>
      <c r="I211" s="162"/>
      <c r="L211" s="158"/>
      <c r="M211" s="163"/>
      <c r="T211" s="164"/>
      <c r="AT211" s="159" t="s">
        <v>159</v>
      </c>
      <c r="AU211" s="159" t="s">
        <v>88</v>
      </c>
      <c r="AV211" s="13" t="s">
        <v>88</v>
      </c>
      <c r="AW211" s="13" t="s">
        <v>33</v>
      </c>
      <c r="AX211" s="13" t="s">
        <v>86</v>
      </c>
      <c r="AY211" s="159" t="s">
        <v>148</v>
      </c>
    </row>
    <row r="212" spans="2:65" s="11" customFormat="1" ht="22.9" customHeight="1">
      <c r="B212" s="123"/>
      <c r="D212" s="124" t="s">
        <v>78</v>
      </c>
      <c r="E212" s="133" t="s">
        <v>209</v>
      </c>
      <c r="F212" s="133" t="s">
        <v>219</v>
      </c>
      <c r="I212" s="126"/>
      <c r="J212" s="134">
        <f>BK212</f>
        <v>0</v>
      </c>
      <c r="L212" s="123"/>
      <c r="M212" s="128"/>
      <c r="P212" s="129">
        <f>SUM(P213:P231)</f>
        <v>0</v>
      </c>
      <c r="R212" s="129">
        <f>SUM(R213:R231)</f>
        <v>2.9399999999999999E-2</v>
      </c>
      <c r="T212" s="130">
        <f>SUM(T213:T231)</f>
        <v>1.8260000000000001</v>
      </c>
      <c r="AR212" s="124" t="s">
        <v>86</v>
      </c>
      <c r="AT212" s="131" t="s">
        <v>78</v>
      </c>
      <c r="AU212" s="131" t="s">
        <v>86</v>
      </c>
      <c r="AY212" s="124" t="s">
        <v>148</v>
      </c>
      <c r="BK212" s="132">
        <f>SUM(BK213:BK231)</f>
        <v>0</v>
      </c>
    </row>
    <row r="213" spans="2:65" s="1" customFormat="1" ht="24.2" customHeight="1">
      <c r="B213" s="31"/>
      <c r="C213" s="135" t="s">
        <v>257</v>
      </c>
      <c r="D213" s="135" t="s">
        <v>150</v>
      </c>
      <c r="E213" s="136" t="s">
        <v>290</v>
      </c>
      <c r="F213" s="137" t="s">
        <v>291</v>
      </c>
      <c r="G213" s="138" t="s">
        <v>171</v>
      </c>
      <c r="H213" s="139">
        <v>49</v>
      </c>
      <c r="I213" s="140"/>
      <c r="J213" s="141">
        <f>ROUND(I213*H213,2)</f>
        <v>0</v>
      </c>
      <c r="K213" s="137" t="s">
        <v>154</v>
      </c>
      <c r="L213" s="31"/>
      <c r="M213" s="142" t="s">
        <v>1</v>
      </c>
      <c r="N213" s="143" t="s">
        <v>44</v>
      </c>
      <c r="P213" s="144">
        <f>O213*H213</f>
        <v>0</v>
      </c>
      <c r="Q213" s="144">
        <v>0</v>
      </c>
      <c r="R213" s="144">
        <f>Q213*H213</f>
        <v>0</v>
      </c>
      <c r="S213" s="144">
        <v>0</v>
      </c>
      <c r="T213" s="145">
        <f>S213*H213</f>
        <v>0</v>
      </c>
      <c r="AR213" s="146" t="s">
        <v>155</v>
      </c>
      <c r="AT213" s="146" t="s">
        <v>150</v>
      </c>
      <c r="AU213" s="146" t="s">
        <v>88</v>
      </c>
      <c r="AY213" s="16" t="s">
        <v>148</v>
      </c>
      <c r="BE213" s="147">
        <f>IF(N213="základní",J213,0)</f>
        <v>0</v>
      </c>
      <c r="BF213" s="147">
        <f>IF(N213="snížená",J213,0)</f>
        <v>0</v>
      </c>
      <c r="BG213" s="147">
        <f>IF(N213="zákl. přenesená",J213,0)</f>
        <v>0</v>
      </c>
      <c r="BH213" s="147">
        <f>IF(N213="sníž. přenesená",J213,0)</f>
        <v>0</v>
      </c>
      <c r="BI213" s="147">
        <f>IF(N213="nulová",J213,0)</f>
        <v>0</v>
      </c>
      <c r="BJ213" s="16" t="s">
        <v>86</v>
      </c>
      <c r="BK213" s="147">
        <f>ROUND(I213*H213,2)</f>
        <v>0</v>
      </c>
      <c r="BL213" s="16" t="s">
        <v>155</v>
      </c>
      <c r="BM213" s="146" t="s">
        <v>632</v>
      </c>
    </row>
    <row r="214" spans="2:65" s="1" customFormat="1" ht="19.5">
      <c r="B214" s="31"/>
      <c r="D214" s="148" t="s">
        <v>157</v>
      </c>
      <c r="F214" s="149" t="s">
        <v>293</v>
      </c>
      <c r="I214" s="150"/>
      <c r="L214" s="31"/>
      <c r="M214" s="151"/>
      <c r="T214" s="55"/>
      <c r="AT214" s="16" t="s">
        <v>157</v>
      </c>
      <c r="AU214" s="16" t="s">
        <v>88</v>
      </c>
    </row>
    <row r="215" spans="2:65" s="12" customFormat="1" ht="11.25">
      <c r="B215" s="152"/>
      <c r="D215" s="148" t="s">
        <v>159</v>
      </c>
      <c r="E215" s="153" t="s">
        <v>1</v>
      </c>
      <c r="F215" s="154" t="s">
        <v>160</v>
      </c>
      <c r="H215" s="153" t="s">
        <v>1</v>
      </c>
      <c r="I215" s="155"/>
      <c r="L215" s="152"/>
      <c r="M215" s="156"/>
      <c r="T215" s="157"/>
      <c r="AT215" s="153" t="s">
        <v>159</v>
      </c>
      <c r="AU215" s="153" t="s">
        <v>88</v>
      </c>
      <c r="AV215" s="12" t="s">
        <v>86</v>
      </c>
      <c r="AW215" s="12" t="s">
        <v>33</v>
      </c>
      <c r="AX215" s="12" t="s">
        <v>79</v>
      </c>
      <c r="AY215" s="153" t="s">
        <v>148</v>
      </c>
    </row>
    <row r="216" spans="2:65" s="13" customFormat="1" ht="11.25">
      <c r="B216" s="158"/>
      <c r="D216" s="148" t="s">
        <v>159</v>
      </c>
      <c r="E216" s="159" t="s">
        <v>1</v>
      </c>
      <c r="F216" s="160" t="s">
        <v>633</v>
      </c>
      <c r="H216" s="161">
        <v>49</v>
      </c>
      <c r="I216" s="162"/>
      <c r="L216" s="158"/>
      <c r="M216" s="163"/>
      <c r="T216" s="164"/>
      <c r="AT216" s="159" t="s">
        <v>159</v>
      </c>
      <c r="AU216" s="159" t="s">
        <v>88</v>
      </c>
      <c r="AV216" s="13" t="s">
        <v>88</v>
      </c>
      <c r="AW216" s="13" t="s">
        <v>33</v>
      </c>
      <c r="AX216" s="13" t="s">
        <v>79</v>
      </c>
      <c r="AY216" s="159" t="s">
        <v>148</v>
      </c>
    </row>
    <row r="217" spans="2:65" s="14" customFormat="1" ht="11.25">
      <c r="B217" s="165"/>
      <c r="D217" s="148" t="s">
        <v>159</v>
      </c>
      <c r="E217" s="166" t="s">
        <v>1</v>
      </c>
      <c r="F217" s="167" t="s">
        <v>162</v>
      </c>
      <c r="H217" s="168">
        <v>49</v>
      </c>
      <c r="I217" s="169"/>
      <c r="L217" s="165"/>
      <c r="M217" s="170"/>
      <c r="T217" s="171"/>
      <c r="AT217" s="166" t="s">
        <v>159</v>
      </c>
      <c r="AU217" s="166" t="s">
        <v>88</v>
      </c>
      <c r="AV217" s="14" t="s">
        <v>155</v>
      </c>
      <c r="AW217" s="14" t="s">
        <v>33</v>
      </c>
      <c r="AX217" s="14" t="s">
        <v>86</v>
      </c>
      <c r="AY217" s="166" t="s">
        <v>148</v>
      </c>
    </row>
    <row r="218" spans="2:65" s="1" customFormat="1" ht="33" customHeight="1">
      <c r="B218" s="31"/>
      <c r="C218" s="135" t="s">
        <v>262</v>
      </c>
      <c r="D218" s="135" t="s">
        <v>150</v>
      </c>
      <c r="E218" s="136" t="s">
        <v>296</v>
      </c>
      <c r="F218" s="137" t="s">
        <v>297</v>
      </c>
      <c r="G218" s="138" t="s">
        <v>171</v>
      </c>
      <c r="H218" s="139">
        <v>49</v>
      </c>
      <c r="I218" s="140"/>
      <c r="J218" s="141">
        <f>ROUND(I218*H218,2)</f>
        <v>0</v>
      </c>
      <c r="K218" s="137" t="s">
        <v>154</v>
      </c>
      <c r="L218" s="31"/>
      <c r="M218" s="142" t="s">
        <v>1</v>
      </c>
      <c r="N218" s="143" t="s">
        <v>44</v>
      </c>
      <c r="P218" s="144">
        <f>O218*H218</f>
        <v>0</v>
      </c>
      <c r="Q218" s="144">
        <v>5.9999999999999995E-4</v>
      </c>
      <c r="R218" s="144">
        <f>Q218*H218</f>
        <v>2.9399999999999999E-2</v>
      </c>
      <c r="S218" s="144">
        <v>0</v>
      </c>
      <c r="T218" s="145">
        <f>S218*H218</f>
        <v>0</v>
      </c>
      <c r="AR218" s="146" t="s">
        <v>155</v>
      </c>
      <c r="AT218" s="146" t="s">
        <v>150</v>
      </c>
      <c r="AU218" s="146" t="s">
        <v>88</v>
      </c>
      <c r="AY218" s="16" t="s">
        <v>148</v>
      </c>
      <c r="BE218" s="147">
        <f>IF(N218="základní",J218,0)</f>
        <v>0</v>
      </c>
      <c r="BF218" s="147">
        <f>IF(N218="snížená",J218,0)</f>
        <v>0</v>
      </c>
      <c r="BG218" s="147">
        <f>IF(N218="zákl. přenesená",J218,0)</f>
        <v>0</v>
      </c>
      <c r="BH218" s="147">
        <f>IF(N218="sníž. přenesená",J218,0)</f>
        <v>0</v>
      </c>
      <c r="BI218" s="147">
        <f>IF(N218="nulová",J218,0)</f>
        <v>0</v>
      </c>
      <c r="BJ218" s="16" t="s">
        <v>86</v>
      </c>
      <c r="BK218" s="147">
        <f>ROUND(I218*H218,2)</f>
        <v>0</v>
      </c>
      <c r="BL218" s="16" t="s">
        <v>155</v>
      </c>
      <c r="BM218" s="146" t="s">
        <v>634</v>
      </c>
    </row>
    <row r="219" spans="2:65" s="1" customFormat="1" ht="39">
      <c r="B219" s="31"/>
      <c r="D219" s="148" t="s">
        <v>157</v>
      </c>
      <c r="F219" s="149" t="s">
        <v>299</v>
      </c>
      <c r="I219" s="150"/>
      <c r="L219" s="31"/>
      <c r="M219" s="151"/>
      <c r="T219" s="55"/>
      <c r="AT219" s="16" t="s">
        <v>157</v>
      </c>
      <c r="AU219" s="16" t="s">
        <v>88</v>
      </c>
    </row>
    <row r="220" spans="2:65" s="12" customFormat="1" ht="11.25">
      <c r="B220" s="152"/>
      <c r="D220" s="148" t="s">
        <v>159</v>
      </c>
      <c r="E220" s="153" t="s">
        <v>1</v>
      </c>
      <c r="F220" s="154" t="s">
        <v>160</v>
      </c>
      <c r="H220" s="153" t="s">
        <v>1</v>
      </c>
      <c r="I220" s="155"/>
      <c r="L220" s="152"/>
      <c r="M220" s="156"/>
      <c r="T220" s="157"/>
      <c r="AT220" s="153" t="s">
        <v>159</v>
      </c>
      <c r="AU220" s="153" t="s">
        <v>88</v>
      </c>
      <c r="AV220" s="12" t="s">
        <v>86</v>
      </c>
      <c r="AW220" s="12" t="s">
        <v>33</v>
      </c>
      <c r="AX220" s="12" t="s">
        <v>79</v>
      </c>
      <c r="AY220" s="153" t="s">
        <v>148</v>
      </c>
    </row>
    <row r="221" spans="2:65" s="13" customFormat="1" ht="11.25">
      <c r="B221" s="158"/>
      <c r="D221" s="148" t="s">
        <v>159</v>
      </c>
      <c r="E221" s="159" t="s">
        <v>1</v>
      </c>
      <c r="F221" s="160" t="s">
        <v>633</v>
      </c>
      <c r="H221" s="161">
        <v>49</v>
      </c>
      <c r="I221" s="162"/>
      <c r="L221" s="158"/>
      <c r="M221" s="163"/>
      <c r="T221" s="164"/>
      <c r="AT221" s="159" t="s">
        <v>159</v>
      </c>
      <c r="AU221" s="159" t="s">
        <v>88</v>
      </c>
      <c r="AV221" s="13" t="s">
        <v>88</v>
      </c>
      <c r="AW221" s="13" t="s">
        <v>33</v>
      </c>
      <c r="AX221" s="13" t="s">
        <v>79</v>
      </c>
      <c r="AY221" s="159" t="s">
        <v>148</v>
      </c>
    </row>
    <row r="222" spans="2:65" s="14" customFormat="1" ht="11.25">
      <c r="B222" s="165"/>
      <c r="D222" s="148" t="s">
        <v>159</v>
      </c>
      <c r="E222" s="166" t="s">
        <v>1</v>
      </c>
      <c r="F222" s="167" t="s">
        <v>162</v>
      </c>
      <c r="H222" s="168">
        <v>49</v>
      </c>
      <c r="I222" s="169"/>
      <c r="L222" s="165"/>
      <c r="M222" s="170"/>
      <c r="T222" s="171"/>
      <c r="AT222" s="166" t="s">
        <v>159</v>
      </c>
      <c r="AU222" s="166" t="s">
        <v>88</v>
      </c>
      <c r="AV222" s="14" t="s">
        <v>155</v>
      </c>
      <c r="AW222" s="14" t="s">
        <v>33</v>
      </c>
      <c r="AX222" s="14" t="s">
        <v>86</v>
      </c>
      <c r="AY222" s="166" t="s">
        <v>148</v>
      </c>
    </row>
    <row r="223" spans="2:65" s="1" customFormat="1" ht="16.5" customHeight="1">
      <c r="B223" s="31"/>
      <c r="C223" s="135" t="s">
        <v>252</v>
      </c>
      <c r="D223" s="135" t="s">
        <v>150</v>
      </c>
      <c r="E223" s="136" t="s">
        <v>301</v>
      </c>
      <c r="F223" s="137" t="s">
        <v>302</v>
      </c>
      <c r="G223" s="138" t="s">
        <v>171</v>
      </c>
      <c r="H223" s="139">
        <v>49</v>
      </c>
      <c r="I223" s="140"/>
      <c r="J223" s="141">
        <f>ROUND(I223*H223,2)</f>
        <v>0</v>
      </c>
      <c r="K223" s="137" t="s">
        <v>154</v>
      </c>
      <c r="L223" s="31"/>
      <c r="M223" s="142" t="s">
        <v>1</v>
      </c>
      <c r="N223" s="143" t="s">
        <v>44</v>
      </c>
      <c r="P223" s="144">
        <f>O223*H223</f>
        <v>0</v>
      </c>
      <c r="Q223" s="144">
        <v>0</v>
      </c>
      <c r="R223" s="144">
        <f>Q223*H223</f>
        <v>0</v>
      </c>
      <c r="S223" s="144">
        <v>0</v>
      </c>
      <c r="T223" s="145">
        <f>S223*H223</f>
        <v>0</v>
      </c>
      <c r="AR223" s="146" t="s">
        <v>155</v>
      </c>
      <c r="AT223" s="146" t="s">
        <v>150</v>
      </c>
      <c r="AU223" s="146" t="s">
        <v>88</v>
      </c>
      <c r="AY223" s="16" t="s">
        <v>148</v>
      </c>
      <c r="BE223" s="147">
        <f>IF(N223="základní",J223,0)</f>
        <v>0</v>
      </c>
      <c r="BF223" s="147">
        <f>IF(N223="snížená",J223,0)</f>
        <v>0</v>
      </c>
      <c r="BG223" s="147">
        <f>IF(N223="zákl. přenesená",J223,0)</f>
        <v>0</v>
      </c>
      <c r="BH223" s="147">
        <f>IF(N223="sníž. přenesená",J223,0)</f>
        <v>0</v>
      </c>
      <c r="BI223" s="147">
        <f>IF(N223="nulová",J223,0)</f>
        <v>0</v>
      </c>
      <c r="BJ223" s="16" t="s">
        <v>86</v>
      </c>
      <c r="BK223" s="147">
        <f>ROUND(I223*H223,2)</f>
        <v>0</v>
      </c>
      <c r="BL223" s="16" t="s">
        <v>155</v>
      </c>
      <c r="BM223" s="146" t="s">
        <v>635</v>
      </c>
    </row>
    <row r="224" spans="2:65" s="1" customFormat="1" ht="19.5">
      <c r="B224" s="31"/>
      <c r="D224" s="148" t="s">
        <v>157</v>
      </c>
      <c r="F224" s="149" t="s">
        <v>304</v>
      </c>
      <c r="I224" s="150"/>
      <c r="L224" s="31"/>
      <c r="M224" s="151"/>
      <c r="T224" s="55"/>
      <c r="AT224" s="16" t="s">
        <v>157</v>
      </c>
      <c r="AU224" s="16" t="s">
        <v>88</v>
      </c>
    </row>
    <row r="225" spans="2:65" s="12" customFormat="1" ht="11.25">
      <c r="B225" s="152"/>
      <c r="D225" s="148" t="s">
        <v>159</v>
      </c>
      <c r="E225" s="153" t="s">
        <v>1</v>
      </c>
      <c r="F225" s="154" t="s">
        <v>160</v>
      </c>
      <c r="H225" s="153" t="s">
        <v>1</v>
      </c>
      <c r="I225" s="155"/>
      <c r="L225" s="152"/>
      <c r="M225" s="156"/>
      <c r="T225" s="157"/>
      <c r="AT225" s="153" t="s">
        <v>159</v>
      </c>
      <c r="AU225" s="153" t="s">
        <v>88</v>
      </c>
      <c r="AV225" s="12" t="s">
        <v>86</v>
      </c>
      <c r="AW225" s="12" t="s">
        <v>33</v>
      </c>
      <c r="AX225" s="12" t="s">
        <v>79</v>
      </c>
      <c r="AY225" s="153" t="s">
        <v>148</v>
      </c>
    </row>
    <row r="226" spans="2:65" s="13" customFormat="1" ht="11.25">
      <c r="B226" s="158"/>
      <c r="D226" s="148" t="s">
        <v>159</v>
      </c>
      <c r="E226" s="159" t="s">
        <v>1</v>
      </c>
      <c r="F226" s="160" t="s">
        <v>633</v>
      </c>
      <c r="H226" s="161">
        <v>49</v>
      </c>
      <c r="I226" s="162"/>
      <c r="L226" s="158"/>
      <c r="M226" s="163"/>
      <c r="T226" s="164"/>
      <c r="AT226" s="159" t="s">
        <v>159</v>
      </c>
      <c r="AU226" s="159" t="s">
        <v>88</v>
      </c>
      <c r="AV226" s="13" t="s">
        <v>88</v>
      </c>
      <c r="AW226" s="13" t="s">
        <v>33</v>
      </c>
      <c r="AX226" s="13" t="s">
        <v>79</v>
      </c>
      <c r="AY226" s="159" t="s">
        <v>148</v>
      </c>
    </row>
    <row r="227" spans="2:65" s="14" customFormat="1" ht="11.25">
      <c r="B227" s="165"/>
      <c r="D227" s="148" t="s">
        <v>159</v>
      </c>
      <c r="E227" s="166" t="s">
        <v>1</v>
      </c>
      <c r="F227" s="167" t="s">
        <v>162</v>
      </c>
      <c r="H227" s="168">
        <v>49</v>
      </c>
      <c r="I227" s="169"/>
      <c r="L227" s="165"/>
      <c r="M227" s="170"/>
      <c r="T227" s="171"/>
      <c r="AT227" s="166" t="s">
        <v>159</v>
      </c>
      <c r="AU227" s="166" t="s">
        <v>88</v>
      </c>
      <c r="AV227" s="14" t="s">
        <v>155</v>
      </c>
      <c r="AW227" s="14" t="s">
        <v>33</v>
      </c>
      <c r="AX227" s="14" t="s">
        <v>86</v>
      </c>
      <c r="AY227" s="166" t="s">
        <v>148</v>
      </c>
    </row>
    <row r="228" spans="2:65" s="1" customFormat="1" ht="24.2" customHeight="1">
      <c r="B228" s="31"/>
      <c r="C228" s="135" t="s">
        <v>268</v>
      </c>
      <c r="D228" s="135" t="s">
        <v>150</v>
      </c>
      <c r="E228" s="136" t="s">
        <v>321</v>
      </c>
      <c r="F228" s="137" t="s">
        <v>322</v>
      </c>
      <c r="G228" s="138" t="s">
        <v>153</v>
      </c>
      <c r="H228" s="139">
        <v>913</v>
      </c>
      <c r="I228" s="140"/>
      <c r="J228" s="141">
        <f>ROUND(I228*H228,2)</f>
        <v>0</v>
      </c>
      <c r="K228" s="137" t="s">
        <v>154</v>
      </c>
      <c r="L228" s="31"/>
      <c r="M228" s="142" t="s">
        <v>1</v>
      </c>
      <c r="N228" s="143" t="s">
        <v>44</v>
      </c>
      <c r="P228" s="144">
        <f>O228*H228</f>
        <v>0</v>
      </c>
      <c r="Q228" s="144">
        <v>0</v>
      </c>
      <c r="R228" s="144">
        <f>Q228*H228</f>
        <v>0</v>
      </c>
      <c r="S228" s="144">
        <v>2E-3</v>
      </c>
      <c r="T228" s="145">
        <f>S228*H228</f>
        <v>1.8260000000000001</v>
      </c>
      <c r="AR228" s="146" t="s">
        <v>155</v>
      </c>
      <c r="AT228" s="146" t="s">
        <v>150</v>
      </c>
      <c r="AU228" s="146" t="s">
        <v>88</v>
      </c>
      <c r="AY228" s="16" t="s">
        <v>148</v>
      </c>
      <c r="BE228" s="147">
        <f>IF(N228="základní",J228,0)</f>
        <v>0</v>
      </c>
      <c r="BF228" s="147">
        <f>IF(N228="snížená",J228,0)</f>
        <v>0</v>
      </c>
      <c r="BG228" s="147">
        <f>IF(N228="zákl. přenesená",J228,0)</f>
        <v>0</v>
      </c>
      <c r="BH228" s="147">
        <f>IF(N228="sníž. přenesená",J228,0)</f>
        <v>0</v>
      </c>
      <c r="BI228" s="147">
        <f>IF(N228="nulová",J228,0)</f>
        <v>0</v>
      </c>
      <c r="BJ228" s="16" t="s">
        <v>86</v>
      </c>
      <c r="BK228" s="147">
        <f>ROUND(I228*H228,2)</f>
        <v>0</v>
      </c>
      <c r="BL228" s="16" t="s">
        <v>155</v>
      </c>
      <c r="BM228" s="146" t="s">
        <v>636</v>
      </c>
    </row>
    <row r="229" spans="2:65" s="1" customFormat="1" ht="39">
      <c r="B229" s="31"/>
      <c r="D229" s="148" t="s">
        <v>157</v>
      </c>
      <c r="F229" s="149" t="s">
        <v>324</v>
      </c>
      <c r="I229" s="150"/>
      <c r="L229" s="31"/>
      <c r="M229" s="151"/>
      <c r="T229" s="55"/>
      <c r="AT229" s="16" t="s">
        <v>157</v>
      </c>
      <c r="AU229" s="16" t="s">
        <v>88</v>
      </c>
    </row>
    <row r="230" spans="2:65" s="13" customFormat="1" ht="11.25">
      <c r="B230" s="158"/>
      <c r="D230" s="148" t="s">
        <v>159</v>
      </c>
      <c r="E230" s="159" t="s">
        <v>1</v>
      </c>
      <c r="F230" s="160" t="s">
        <v>608</v>
      </c>
      <c r="H230" s="161">
        <v>913</v>
      </c>
      <c r="I230" s="162"/>
      <c r="L230" s="158"/>
      <c r="M230" s="163"/>
      <c r="T230" s="164"/>
      <c r="AT230" s="159" t="s">
        <v>159</v>
      </c>
      <c r="AU230" s="159" t="s">
        <v>88</v>
      </c>
      <c r="AV230" s="13" t="s">
        <v>88</v>
      </c>
      <c r="AW230" s="13" t="s">
        <v>33</v>
      </c>
      <c r="AX230" s="13" t="s">
        <v>79</v>
      </c>
      <c r="AY230" s="159" t="s">
        <v>148</v>
      </c>
    </row>
    <row r="231" spans="2:65" s="14" customFormat="1" ht="11.25">
      <c r="B231" s="165"/>
      <c r="D231" s="148" t="s">
        <v>159</v>
      </c>
      <c r="E231" s="166" t="s">
        <v>1</v>
      </c>
      <c r="F231" s="167" t="s">
        <v>162</v>
      </c>
      <c r="H231" s="168">
        <v>913</v>
      </c>
      <c r="I231" s="169"/>
      <c r="L231" s="165"/>
      <c r="M231" s="170"/>
      <c r="T231" s="171"/>
      <c r="AT231" s="166" t="s">
        <v>159</v>
      </c>
      <c r="AU231" s="166" t="s">
        <v>88</v>
      </c>
      <c r="AV231" s="14" t="s">
        <v>155</v>
      </c>
      <c r="AW231" s="14" t="s">
        <v>33</v>
      </c>
      <c r="AX231" s="14" t="s">
        <v>86</v>
      </c>
      <c r="AY231" s="166" t="s">
        <v>148</v>
      </c>
    </row>
    <row r="232" spans="2:65" s="11" customFormat="1" ht="22.9" customHeight="1">
      <c r="B232" s="123"/>
      <c r="D232" s="124" t="s">
        <v>78</v>
      </c>
      <c r="E232" s="133" t="s">
        <v>331</v>
      </c>
      <c r="F232" s="133" t="s">
        <v>332</v>
      </c>
      <c r="I232" s="126"/>
      <c r="J232" s="134">
        <f>BK232</f>
        <v>0</v>
      </c>
      <c r="L232" s="123"/>
      <c r="M232" s="128"/>
      <c r="P232" s="129">
        <f>SUM(P233:P243)</f>
        <v>0</v>
      </c>
      <c r="R232" s="129">
        <f>SUM(R233:R243)</f>
        <v>0</v>
      </c>
      <c r="T232" s="130">
        <f>SUM(T233:T243)</f>
        <v>0</v>
      </c>
      <c r="AR232" s="124" t="s">
        <v>86</v>
      </c>
      <c r="AT232" s="131" t="s">
        <v>78</v>
      </c>
      <c r="AU232" s="131" t="s">
        <v>86</v>
      </c>
      <c r="AY232" s="124" t="s">
        <v>148</v>
      </c>
      <c r="BK232" s="132">
        <f>SUM(BK233:BK243)</f>
        <v>0</v>
      </c>
    </row>
    <row r="233" spans="2:65" s="1" customFormat="1" ht="24.2" customHeight="1">
      <c r="B233" s="31"/>
      <c r="C233" s="135" t="s">
        <v>275</v>
      </c>
      <c r="D233" s="135" t="s">
        <v>150</v>
      </c>
      <c r="E233" s="136" t="s">
        <v>334</v>
      </c>
      <c r="F233" s="137" t="s">
        <v>335</v>
      </c>
      <c r="G233" s="138" t="s">
        <v>336</v>
      </c>
      <c r="H233" s="139">
        <v>150.91900000000001</v>
      </c>
      <c r="I233" s="140"/>
      <c r="J233" s="141">
        <f>ROUND(I233*H233,2)</f>
        <v>0</v>
      </c>
      <c r="K233" s="137" t="s">
        <v>154</v>
      </c>
      <c r="L233" s="31"/>
      <c r="M233" s="142" t="s">
        <v>1</v>
      </c>
      <c r="N233" s="143" t="s">
        <v>44</v>
      </c>
      <c r="P233" s="144">
        <f>O233*H233</f>
        <v>0</v>
      </c>
      <c r="Q233" s="144">
        <v>0</v>
      </c>
      <c r="R233" s="144">
        <f>Q233*H233</f>
        <v>0</v>
      </c>
      <c r="S233" s="144">
        <v>0</v>
      </c>
      <c r="T233" s="145">
        <f>S233*H233</f>
        <v>0</v>
      </c>
      <c r="AR233" s="146" t="s">
        <v>155</v>
      </c>
      <c r="AT233" s="146" t="s">
        <v>150</v>
      </c>
      <c r="AU233" s="146" t="s">
        <v>88</v>
      </c>
      <c r="AY233" s="16" t="s">
        <v>148</v>
      </c>
      <c r="BE233" s="147">
        <f>IF(N233="základní",J233,0)</f>
        <v>0</v>
      </c>
      <c r="BF233" s="147">
        <f>IF(N233="snížená",J233,0)</f>
        <v>0</v>
      </c>
      <c r="BG233" s="147">
        <f>IF(N233="zákl. přenesená",J233,0)</f>
        <v>0</v>
      </c>
      <c r="BH233" s="147">
        <f>IF(N233="sníž. přenesená",J233,0)</f>
        <v>0</v>
      </c>
      <c r="BI233" s="147">
        <f>IF(N233="nulová",J233,0)</f>
        <v>0</v>
      </c>
      <c r="BJ233" s="16" t="s">
        <v>86</v>
      </c>
      <c r="BK233" s="147">
        <f>ROUND(I233*H233,2)</f>
        <v>0</v>
      </c>
      <c r="BL233" s="16" t="s">
        <v>155</v>
      </c>
      <c r="BM233" s="146" t="s">
        <v>637</v>
      </c>
    </row>
    <row r="234" spans="2:65" s="1" customFormat="1" ht="19.5">
      <c r="B234" s="31"/>
      <c r="D234" s="148" t="s">
        <v>157</v>
      </c>
      <c r="F234" s="149" t="s">
        <v>338</v>
      </c>
      <c r="I234" s="150"/>
      <c r="L234" s="31"/>
      <c r="M234" s="151"/>
      <c r="T234" s="55"/>
      <c r="AT234" s="16" t="s">
        <v>157</v>
      </c>
      <c r="AU234" s="16" t="s">
        <v>88</v>
      </c>
    </row>
    <row r="235" spans="2:65" s="1" customFormat="1" ht="24.2" customHeight="1">
      <c r="B235" s="31"/>
      <c r="C235" s="135" t="s">
        <v>280</v>
      </c>
      <c r="D235" s="135" t="s">
        <v>150</v>
      </c>
      <c r="E235" s="136" t="s">
        <v>340</v>
      </c>
      <c r="F235" s="137" t="s">
        <v>341</v>
      </c>
      <c r="G235" s="138" t="s">
        <v>336</v>
      </c>
      <c r="H235" s="139">
        <v>1358.271</v>
      </c>
      <c r="I235" s="140"/>
      <c r="J235" s="141">
        <f>ROUND(I235*H235,2)</f>
        <v>0</v>
      </c>
      <c r="K235" s="137" t="s">
        <v>154</v>
      </c>
      <c r="L235" s="31"/>
      <c r="M235" s="142" t="s">
        <v>1</v>
      </c>
      <c r="N235" s="143" t="s">
        <v>44</v>
      </c>
      <c r="P235" s="144">
        <f>O235*H235</f>
        <v>0</v>
      </c>
      <c r="Q235" s="144">
        <v>0</v>
      </c>
      <c r="R235" s="144">
        <f>Q235*H235</f>
        <v>0</v>
      </c>
      <c r="S235" s="144">
        <v>0</v>
      </c>
      <c r="T235" s="145">
        <f>S235*H235</f>
        <v>0</v>
      </c>
      <c r="AR235" s="146" t="s">
        <v>155</v>
      </c>
      <c r="AT235" s="146" t="s">
        <v>150</v>
      </c>
      <c r="AU235" s="146" t="s">
        <v>88</v>
      </c>
      <c r="AY235" s="16" t="s">
        <v>148</v>
      </c>
      <c r="BE235" s="147">
        <f>IF(N235="základní",J235,0)</f>
        <v>0</v>
      </c>
      <c r="BF235" s="147">
        <f>IF(N235="snížená",J235,0)</f>
        <v>0</v>
      </c>
      <c r="BG235" s="147">
        <f>IF(N235="zákl. přenesená",J235,0)</f>
        <v>0</v>
      </c>
      <c r="BH235" s="147">
        <f>IF(N235="sníž. přenesená",J235,0)</f>
        <v>0</v>
      </c>
      <c r="BI235" s="147">
        <f>IF(N235="nulová",J235,0)</f>
        <v>0</v>
      </c>
      <c r="BJ235" s="16" t="s">
        <v>86</v>
      </c>
      <c r="BK235" s="147">
        <f>ROUND(I235*H235,2)</f>
        <v>0</v>
      </c>
      <c r="BL235" s="16" t="s">
        <v>155</v>
      </c>
      <c r="BM235" s="146" t="s">
        <v>638</v>
      </c>
    </row>
    <row r="236" spans="2:65" s="1" customFormat="1" ht="19.5">
      <c r="B236" s="31"/>
      <c r="D236" s="148" t="s">
        <v>157</v>
      </c>
      <c r="F236" s="149" t="s">
        <v>343</v>
      </c>
      <c r="I236" s="150"/>
      <c r="L236" s="31"/>
      <c r="M236" s="151"/>
      <c r="T236" s="55"/>
      <c r="AT236" s="16" t="s">
        <v>157</v>
      </c>
      <c r="AU236" s="16" t="s">
        <v>88</v>
      </c>
    </row>
    <row r="237" spans="2:65" s="13" customFormat="1" ht="11.25">
      <c r="B237" s="158"/>
      <c r="D237" s="148" t="s">
        <v>159</v>
      </c>
      <c r="F237" s="160" t="s">
        <v>639</v>
      </c>
      <c r="H237" s="161">
        <v>1358.271</v>
      </c>
      <c r="I237" s="162"/>
      <c r="L237" s="158"/>
      <c r="M237" s="163"/>
      <c r="T237" s="164"/>
      <c r="AT237" s="159" t="s">
        <v>159</v>
      </c>
      <c r="AU237" s="159" t="s">
        <v>88</v>
      </c>
      <c r="AV237" s="13" t="s">
        <v>88</v>
      </c>
      <c r="AW237" s="13" t="s">
        <v>4</v>
      </c>
      <c r="AX237" s="13" t="s">
        <v>86</v>
      </c>
      <c r="AY237" s="159" t="s">
        <v>148</v>
      </c>
    </row>
    <row r="238" spans="2:65" s="1" customFormat="1" ht="33" customHeight="1">
      <c r="B238" s="31"/>
      <c r="C238" s="135" t="s">
        <v>326</v>
      </c>
      <c r="D238" s="135" t="s">
        <v>150</v>
      </c>
      <c r="E238" s="136" t="s">
        <v>586</v>
      </c>
      <c r="F238" s="137" t="s">
        <v>587</v>
      </c>
      <c r="G238" s="138" t="s">
        <v>336</v>
      </c>
      <c r="H238" s="139">
        <v>149.09299999999999</v>
      </c>
      <c r="I238" s="140"/>
      <c r="J238" s="141">
        <f>ROUND(I238*H238,2)</f>
        <v>0</v>
      </c>
      <c r="K238" s="137" t="s">
        <v>588</v>
      </c>
      <c r="L238" s="31"/>
      <c r="M238" s="142" t="s">
        <v>1</v>
      </c>
      <c r="N238" s="143" t="s">
        <v>44</v>
      </c>
      <c r="P238" s="144">
        <f>O238*H238</f>
        <v>0</v>
      </c>
      <c r="Q238" s="144">
        <v>0</v>
      </c>
      <c r="R238" s="144">
        <f>Q238*H238</f>
        <v>0</v>
      </c>
      <c r="S238" s="144">
        <v>0</v>
      </c>
      <c r="T238" s="145">
        <f>S238*H238</f>
        <v>0</v>
      </c>
      <c r="AR238" s="146" t="s">
        <v>155</v>
      </c>
      <c r="AT238" s="146" t="s">
        <v>150</v>
      </c>
      <c r="AU238" s="146" t="s">
        <v>88</v>
      </c>
      <c r="AY238" s="16" t="s">
        <v>148</v>
      </c>
      <c r="BE238" s="147">
        <f>IF(N238="základní",J238,0)</f>
        <v>0</v>
      </c>
      <c r="BF238" s="147">
        <f>IF(N238="snížená",J238,0)</f>
        <v>0</v>
      </c>
      <c r="BG238" s="147">
        <f>IF(N238="zákl. přenesená",J238,0)</f>
        <v>0</v>
      </c>
      <c r="BH238" s="147">
        <f>IF(N238="sníž. přenesená",J238,0)</f>
        <v>0</v>
      </c>
      <c r="BI238" s="147">
        <f>IF(N238="nulová",J238,0)</f>
        <v>0</v>
      </c>
      <c r="BJ238" s="16" t="s">
        <v>86</v>
      </c>
      <c r="BK238" s="147">
        <f>ROUND(I238*H238,2)</f>
        <v>0</v>
      </c>
      <c r="BL238" s="16" t="s">
        <v>155</v>
      </c>
      <c r="BM238" s="146" t="s">
        <v>640</v>
      </c>
    </row>
    <row r="239" spans="2:65" s="1" customFormat="1" ht="29.25">
      <c r="B239" s="31"/>
      <c r="D239" s="148" t="s">
        <v>157</v>
      </c>
      <c r="F239" s="149" t="s">
        <v>590</v>
      </c>
      <c r="I239" s="150"/>
      <c r="L239" s="31"/>
      <c r="M239" s="151"/>
      <c r="T239" s="55"/>
      <c r="AT239" s="16" t="s">
        <v>157</v>
      </c>
      <c r="AU239" s="16" t="s">
        <v>88</v>
      </c>
    </row>
    <row r="240" spans="2:65" s="13" customFormat="1" ht="11.25">
      <c r="B240" s="158"/>
      <c r="D240" s="148" t="s">
        <v>159</v>
      </c>
      <c r="E240" s="159" t="s">
        <v>1</v>
      </c>
      <c r="F240" s="160" t="s">
        <v>641</v>
      </c>
      <c r="H240" s="161">
        <v>149.09299999999999</v>
      </c>
      <c r="I240" s="162"/>
      <c r="L240" s="158"/>
      <c r="M240" s="163"/>
      <c r="T240" s="164"/>
      <c r="AT240" s="159" t="s">
        <v>159</v>
      </c>
      <c r="AU240" s="159" t="s">
        <v>88</v>
      </c>
      <c r="AV240" s="13" t="s">
        <v>88</v>
      </c>
      <c r="AW240" s="13" t="s">
        <v>33</v>
      </c>
      <c r="AX240" s="13" t="s">
        <v>86</v>
      </c>
      <c r="AY240" s="159" t="s">
        <v>148</v>
      </c>
    </row>
    <row r="241" spans="2:65" s="1" customFormat="1" ht="44.25" customHeight="1">
      <c r="B241" s="31"/>
      <c r="C241" s="135" t="s">
        <v>7</v>
      </c>
      <c r="D241" s="135" t="s">
        <v>150</v>
      </c>
      <c r="E241" s="136" t="s">
        <v>352</v>
      </c>
      <c r="F241" s="137" t="s">
        <v>353</v>
      </c>
      <c r="G241" s="138" t="s">
        <v>336</v>
      </c>
      <c r="H241" s="139">
        <v>1.8260000000000001</v>
      </c>
      <c r="I241" s="140"/>
      <c r="J241" s="141">
        <f>ROUND(I241*H241,2)</f>
        <v>0</v>
      </c>
      <c r="K241" s="137" t="s">
        <v>154</v>
      </c>
      <c r="L241" s="31"/>
      <c r="M241" s="142" t="s">
        <v>1</v>
      </c>
      <c r="N241" s="143" t="s">
        <v>44</v>
      </c>
      <c r="P241" s="144">
        <f>O241*H241</f>
        <v>0</v>
      </c>
      <c r="Q241" s="144">
        <v>0</v>
      </c>
      <c r="R241" s="144">
        <f>Q241*H241</f>
        <v>0</v>
      </c>
      <c r="S241" s="144">
        <v>0</v>
      </c>
      <c r="T241" s="145">
        <f>S241*H241</f>
        <v>0</v>
      </c>
      <c r="AR241" s="146" t="s">
        <v>155</v>
      </c>
      <c r="AT241" s="146" t="s">
        <v>150</v>
      </c>
      <c r="AU241" s="146" t="s">
        <v>88</v>
      </c>
      <c r="AY241" s="16" t="s">
        <v>148</v>
      </c>
      <c r="BE241" s="147">
        <f>IF(N241="základní",J241,0)</f>
        <v>0</v>
      </c>
      <c r="BF241" s="147">
        <f>IF(N241="snížená",J241,0)</f>
        <v>0</v>
      </c>
      <c r="BG241" s="147">
        <f>IF(N241="zákl. přenesená",J241,0)</f>
        <v>0</v>
      </c>
      <c r="BH241" s="147">
        <f>IF(N241="sníž. přenesená",J241,0)</f>
        <v>0</v>
      </c>
      <c r="BI241" s="147">
        <f>IF(N241="nulová",J241,0)</f>
        <v>0</v>
      </c>
      <c r="BJ241" s="16" t="s">
        <v>86</v>
      </c>
      <c r="BK241" s="147">
        <f>ROUND(I241*H241,2)</f>
        <v>0</v>
      </c>
      <c r="BL241" s="16" t="s">
        <v>155</v>
      </c>
      <c r="BM241" s="146" t="s">
        <v>642</v>
      </c>
    </row>
    <row r="242" spans="2:65" s="1" customFormat="1" ht="29.25">
      <c r="B242" s="31"/>
      <c r="D242" s="148" t="s">
        <v>157</v>
      </c>
      <c r="F242" s="149" t="s">
        <v>353</v>
      </c>
      <c r="I242" s="150"/>
      <c r="L242" s="31"/>
      <c r="M242" s="151"/>
      <c r="T242" s="55"/>
      <c r="AT242" s="16" t="s">
        <v>157</v>
      </c>
      <c r="AU242" s="16" t="s">
        <v>88</v>
      </c>
    </row>
    <row r="243" spans="2:65" s="13" customFormat="1" ht="11.25">
      <c r="B243" s="158"/>
      <c r="D243" s="148" t="s">
        <v>159</v>
      </c>
      <c r="E243" s="159" t="s">
        <v>1</v>
      </c>
      <c r="F243" s="160" t="s">
        <v>643</v>
      </c>
      <c r="H243" s="161">
        <v>1.8260000000000001</v>
      </c>
      <c r="I243" s="162"/>
      <c r="L243" s="158"/>
      <c r="M243" s="163"/>
      <c r="T243" s="164"/>
      <c r="AT243" s="159" t="s">
        <v>159</v>
      </c>
      <c r="AU243" s="159" t="s">
        <v>88</v>
      </c>
      <c r="AV243" s="13" t="s">
        <v>88</v>
      </c>
      <c r="AW243" s="13" t="s">
        <v>33</v>
      </c>
      <c r="AX243" s="13" t="s">
        <v>86</v>
      </c>
      <c r="AY243" s="159" t="s">
        <v>148</v>
      </c>
    </row>
    <row r="244" spans="2:65" s="11" customFormat="1" ht="22.9" customHeight="1">
      <c r="B244" s="123"/>
      <c r="D244" s="124" t="s">
        <v>78</v>
      </c>
      <c r="E244" s="133" t="s">
        <v>361</v>
      </c>
      <c r="F244" s="133" t="s">
        <v>362</v>
      </c>
      <c r="I244" s="126"/>
      <c r="J244" s="134">
        <f>BK244</f>
        <v>0</v>
      </c>
      <c r="L244" s="123"/>
      <c r="M244" s="128"/>
      <c r="P244" s="129">
        <f>SUM(P245:P246)</f>
        <v>0</v>
      </c>
      <c r="R244" s="129">
        <f>SUM(R245:R246)</f>
        <v>0</v>
      </c>
      <c r="T244" s="130">
        <f>SUM(T245:T246)</f>
        <v>0</v>
      </c>
      <c r="AR244" s="124" t="s">
        <v>86</v>
      </c>
      <c r="AT244" s="131" t="s">
        <v>78</v>
      </c>
      <c r="AU244" s="131" t="s">
        <v>86</v>
      </c>
      <c r="AY244" s="124" t="s">
        <v>148</v>
      </c>
      <c r="BK244" s="132">
        <f>SUM(BK245:BK246)</f>
        <v>0</v>
      </c>
    </row>
    <row r="245" spans="2:65" s="1" customFormat="1" ht="33" customHeight="1">
      <c r="B245" s="31"/>
      <c r="C245" s="135" t="s">
        <v>295</v>
      </c>
      <c r="D245" s="135" t="s">
        <v>150</v>
      </c>
      <c r="E245" s="136" t="s">
        <v>364</v>
      </c>
      <c r="F245" s="137" t="s">
        <v>365</v>
      </c>
      <c r="G245" s="138" t="s">
        <v>336</v>
      </c>
      <c r="H245" s="139">
        <v>32.545000000000002</v>
      </c>
      <c r="I245" s="140"/>
      <c r="J245" s="141">
        <f>ROUND(I245*H245,2)</f>
        <v>0</v>
      </c>
      <c r="K245" s="137" t="s">
        <v>154</v>
      </c>
      <c r="L245" s="31"/>
      <c r="M245" s="142" t="s">
        <v>1</v>
      </c>
      <c r="N245" s="143" t="s">
        <v>44</v>
      </c>
      <c r="P245" s="144">
        <f>O245*H245</f>
        <v>0</v>
      </c>
      <c r="Q245" s="144">
        <v>0</v>
      </c>
      <c r="R245" s="144">
        <f>Q245*H245</f>
        <v>0</v>
      </c>
      <c r="S245" s="144">
        <v>0</v>
      </c>
      <c r="T245" s="145">
        <f>S245*H245</f>
        <v>0</v>
      </c>
      <c r="AR245" s="146" t="s">
        <v>155</v>
      </c>
      <c r="AT245" s="146" t="s">
        <v>150</v>
      </c>
      <c r="AU245" s="146" t="s">
        <v>88</v>
      </c>
      <c r="AY245" s="16" t="s">
        <v>148</v>
      </c>
      <c r="BE245" s="147">
        <f>IF(N245="základní",J245,0)</f>
        <v>0</v>
      </c>
      <c r="BF245" s="147">
        <f>IF(N245="snížená",J245,0)</f>
        <v>0</v>
      </c>
      <c r="BG245" s="147">
        <f>IF(N245="zákl. přenesená",J245,0)</f>
        <v>0</v>
      </c>
      <c r="BH245" s="147">
        <f>IF(N245="sníž. přenesená",J245,0)</f>
        <v>0</v>
      </c>
      <c r="BI245" s="147">
        <f>IF(N245="nulová",J245,0)</f>
        <v>0</v>
      </c>
      <c r="BJ245" s="16" t="s">
        <v>86</v>
      </c>
      <c r="BK245" s="147">
        <f>ROUND(I245*H245,2)</f>
        <v>0</v>
      </c>
      <c r="BL245" s="16" t="s">
        <v>155</v>
      </c>
      <c r="BM245" s="146" t="s">
        <v>644</v>
      </c>
    </row>
    <row r="246" spans="2:65" s="1" customFormat="1" ht="29.25">
      <c r="B246" s="31"/>
      <c r="D246" s="148" t="s">
        <v>157</v>
      </c>
      <c r="F246" s="149" t="s">
        <v>367</v>
      </c>
      <c r="I246" s="150"/>
      <c r="L246" s="31"/>
      <c r="M246" s="151"/>
      <c r="T246" s="55"/>
      <c r="AT246" s="16" t="s">
        <v>157</v>
      </c>
      <c r="AU246" s="16" t="s">
        <v>88</v>
      </c>
    </row>
    <row r="247" spans="2:65" s="11" customFormat="1" ht="25.9" customHeight="1">
      <c r="B247" s="123"/>
      <c r="D247" s="124" t="s">
        <v>78</v>
      </c>
      <c r="E247" s="125" t="s">
        <v>368</v>
      </c>
      <c r="F247" s="125" t="s">
        <v>369</v>
      </c>
      <c r="I247" s="126"/>
      <c r="J247" s="127">
        <f>BK247</f>
        <v>0</v>
      </c>
      <c r="L247" s="123"/>
      <c r="M247" s="128"/>
      <c r="P247" s="129">
        <f>P248+P256+P264</f>
        <v>0</v>
      </c>
      <c r="R247" s="129">
        <f>R248+R256+R264</f>
        <v>0</v>
      </c>
      <c r="T247" s="130">
        <f>T248+T256+T264</f>
        <v>0</v>
      </c>
      <c r="AR247" s="124" t="s">
        <v>181</v>
      </c>
      <c r="AT247" s="131" t="s">
        <v>78</v>
      </c>
      <c r="AU247" s="131" t="s">
        <v>79</v>
      </c>
      <c r="AY247" s="124" t="s">
        <v>148</v>
      </c>
      <c r="BK247" s="132">
        <f>BK248+BK256+BK264</f>
        <v>0</v>
      </c>
    </row>
    <row r="248" spans="2:65" s="11" customFormat="1" ht="22.9" customHeight="1">
      <c r="B248" s="123"/>
      <c r="D248" s="124" t="s">
        <v>78</v>
      </c>
      <c r="E248" s="133" t="s">
        <v>370</v>
      </c>
      <c r="F248" s="133" t="s">
        <v>371</v>
      </c>
      <c r="I248" s="126"/>
      <c r="J248" s="134">
        <f>BK248</f>
        <v>0</v>
      </c>
      <c r="L248" s="123"/>
      <c r="M248" s="128"/>
      <c r="P248" s="129">
        <f>SUM(P249:P255)</f>
        <v>0</v>
      </c>
      <c r="R248" s="129">
        <f>SUM(R249:R255)</f>
        <v>0</v>
      </c>
      <c r="T248" s="130">
        <f>SUM(T249:T255)</f>
        <v>0</v>
      </c>
      <c r="AR248" s="124" t="s">
        <v>181</v>
      </c>
      <c r="AT248" s="131" t="s">
        <v>78</v>
      </c>
      <c r="AU248" s="131" t="s">
        <v>86</v>
      </c>
      <c r="AY248" s="124" t="s">
        <v>148</v>
      </c>
      <c r="BK248" s="132">
        <f>SUM(BK249:BK255)</f>
        <v>0</v>
      </c>
    </row>
    <row r="249" spans="2:65" s="1" customFormat="1" ht="16.5" customHeight="1">
      <c r="B249" s="31"/>
      <c r="C249" s="135" t="s">
        <v>300</v>
      </c>
      <c r="D249" s="135" t="s">
        <v>150</v>
      </c>
      <c r="E249" s="136" t="s">
        <v>373</v>
      </c>
      <c r="F249" s="137" t="s">
        <v>374</v>
      </c>
      <c r="G249" s="138" t="s">
        <v>375</v>
      </c>
      <c r="H249" s="139">
        <v>1</v>
      </c>
      <c r="I249" s="140"/>
      <c r="J249" s="141">
        <f>ROUND(I249*H249,2)</f>
        <v>0</v>
      </c>
      <c r="K249" s="137" t="s">
        <v>154</v>
      </c>
      <c r="L249" s="31"/>
      <c r="M249" s="142" t="s">
        <v>1</v>
      </c>
      <c r="N249" s="143" t="s">
        <v>44</v>
      </c>
      <c r="P249" s="144">
        <f>O249*H249</f>
        <v>0</v>
      </c>
      <c r="Q249" s="144">
        <v>0</v>
      </c>
      <c r="R249" s="144">
        <f>Q249*H249</f>
        <v>0</v>
      </c>
      <c r="S249" s="144">
        <v>0</v>
      </c>
      <c r="T249" s="145">
        <f>S249*H249</f>
        <v>0</v>
      </c>
      <c r="AR249" s="146" t="s">
        <v>376</v>
      </c>
      <c r="AT249" s="146" t="s">
        <v>150</v>
      </c>
      <c r="AU249" s="146" t="s">
        <v>88</v>
      </c>
      <c r="AY249" s="16" t="s">
        <v>148</v>
      </c>
      <c r="BE249" s="147">
        <f>IF(N249="základní",J249,0)</f>
        <v>0</v>
      </c>
      <c r="BF249" s="147">
        <f>IF(N249="snížená",J249,0)</f>
        <v>0</v>
      </c>
      <c r="BG249" s="147">
        <f>IF(N249="zákl. přenesená",J249,0)</f>
        <v>0</v>
      </c>
      <c r="BH249" s="147">
        <f>IF(N249="sníž. přenesená",J249,0)</f>
        <v>0</v>
      </c>
      <c r="BI249" s="147">
        <f>IF(N249="nulová",J249,0)</f>
        <v>0</v>
      </c>
      <c r="BJ249" s="16" t="s">
        <v>86</v>
      </c>
      <c r="BK249" s="147">
        <f>ROUND(I249*H249,2)</f>
        <v>0</v>
      </c>
      <c r="BL249" s="16" t="s">
        <v>376</v>
      </c>
      <c r="BM249" s="146" t="s">
        <v>645</v>
      </c>
    </row>
    <row r="250" spans="2:65" s="1" customFormat="1" ht="11.25">
      <c r="B250" s="31"/>
      <c r="D250" s="148" t="s">
        <v>157</v>
      </c>
      <c r="F250" s="149" t="s">
        <v>374</v>
      </c>
      <c r="I250" s="150"/>
      <c r="L250" s="31"/>
      <c r="M250" s="151"/>
      <c r="T250" s="55"/>
      <c r="AT250" s="16" t="s">
        <v>157</v>
      </c>
      <c r="AU250" s="16" t="s">
        <v>88</v>
      </c>
    </row>
    <row r="251" spans="2:65" s="13" customFormat="1" ht="11.25">
      <c r="B251" s="158"/>
      <c r="D251" s="148" t="s">
        <v>159</v>
      </c>
      <c r="E251" s="159" t="s">
        <v>1</v>
      </c>
      <c r="F251" s="160" t="s">
        <v>86</v>
      </c>
      <c r="H251" s="161">
        <v>1</v>
      </c>
      <c r="I251" s="162"/>
      <c r="L251" s="158"/>
      <c r="M251" s="163"/>
      <c r="T251" s="164"/>
      <c r="AT251" s="159" t="s">
        <v>159</v>
      </c>
      <c r="AU251" s="159" t="s">
        <v>88</v>
      </c>
      <c r="AV251" s="13" t="s">
        <v>88</v>
      </c>
      <c r="AW251" s="13" t="s">
        <v>33</v>
      </c>
      <c r="AX251" s="13" t="s">
        <v>86</v>
      </c>
      <c r="AY251" s="159" t="s">
        <v>148</v>
      </c>
    </row>
    <row r="252" spans="2:65" s="1" customFormat="1" ht="16.5" customHeight="1">
      <c r="B252" s="31"/>
      <c r="C252" s="135" t="s">
        <v>305</v>
      </c>
      <c r="D252" s="135" t="s">
        <v>150</v>
      </c>
      <c r="E252" s="136" t="s">
        <v>379</v>
      </c>
      <c r="F252" s="137" t="s">
        <v>380</v>
      </c>
      <c r="G252" s="138" t="s">
        <v>375</v>
      </c>
      <c r="H252" s="139">
        <v>1</v>
      </c>
      <c r="I252" s="140"/>
      <c r="J252" s="141">
        <f>ROUND(I252*H252,2)</f>
        <v>0</v>
      </c>
      <c r="K252" s="137" t="s">
        <v>154</v>
      </c>
      <c r="L252" s="31"/>
      <c r="M252" s="142" t="s">
        <v>1</v>
      </c>
      <c r="N252" s="143" t="s">
        <v>44</v>
      </c>
      <c r="P252" s="144">
        <f>O252*H252</f>
        <v>0</v>
      </c>
      <c r="Q252" s="144">
        <v>0</v>
      </c>
      <c r="R252" s="144">
        <f>Q252*H252</f>
        <v>0</v>
      </c>
      <c r="S252" s="144">
        <v>0</v>
      </c>
      <c r="T252" s="145">
        <f>S252*H252</f>
        <v>0</v>
      </c>
      <c r="AR252" s="146" t="s">
        <v>376</v>
      </c>
      <c r="AT252" s="146" t="s">
        <v>150</v>
      </c>
      <c r="AU252" s="146" t="s">
        <v>88</v>
      </c>
      <c r="AY252" s="16" t="s">
        <v>148</v>
      </c>
      <c r="BE252" s="147">
        <f>IF(N252="základní",J252,0)</f>
        <v>0</v>
      </c>
      <c r="BF252" s="147">
        <f>IF(N252="snížená",J252,0)</f>
        <v>0</v>
      </c>
      <c r="BG252" s="147">
        <f>IF(N252="zákl. přenesená",J252,0)</f>
        <v>0</v>
      </c>
      <c r="BH252" s="147">
        <f>IF(N252="sníž. přenesená",J252,0)</f>
        <v>0</v>
      </c>
      <c r="BI252" s="147">
        <f>IF(N252="nulová",J252,0)</f>
        <v>0</v>
      </c>
      <c r="BJ252" s="16" t="s">
        <v>86</v>
      </c>
      <c r="BK252" s="147">
        <f>ROUND(I252*H252,2)</f>
        <v>0</v>
      </c>
      <c r="BL252" s="16" t="s">
        <v>376</v>
      </c>
      <c r="BM252" s="146" t="s">
        <v>646</v>
      </c>
    </row>
    <row r="253" spans="2:65" s="1" customFormat="1" ht="11.25">
      <c r="B253" s="31"/>
      <c r="D253" s="148" t="s">
        <v>157</v>
      </c>
      <c r="F253" s="149" t="s">
        <v>380</v>
      </c>
      <c r="I253" s="150"/>
      <c r="L253" s="31"/>
      <c r="M253" s="151"/>
      <c r="T253" s="55"/>
      <c r="AT253" s="16" t="s">
        <v>157</v>
      </c>
      <c r="AU253" s="16" t="s">
        <v>88</v>
      </c>
    </row>
    <row r="254" spans="2:65" s="12" customFormat="1" ht="11.25">
      <c r="B254" s="152"/>
      <c r="D254" s="148" t="s">
        <v>159</v>
      </c>
      <c r="E254" s="153" t="s">
        <v>1</v>
      </c>
      <c r="F254" s="154" t="s">
        <v>382</v>
      </c>
      <c r="H254" s="153" t="s">
        <v>1</v>
      </c>
      <c r="I254" s="155"/>
      <c r="L254" s="152"/>
      <c r="M254" s="156"/>
      <c r="T254" s="157"/>
      <c r="AT254" s="153" t="s">
        <v>159</v>
      </c>
      <c r="AU254" s="153" t="s">
        <v>88</v>
      </c>
      <c r="AV254" s="12" t="s">
        <v>86</v>
      </c>
      <c r="AW254" s="12" t="s">
        <v>33</v>
      </c>
      <c r="AX254" s="12" t="s">
        <v>79</v>
      </c>
      <c r="AY254" s="153" t="s">
        <v>148</v>
      </c>
    </row>
    <row r="255" spans="2:65" s="13" customFormat="1" ht="11.25">
      <c r="B255" s="158"/>
      <c r="D255" s="148" t="s">
        <v>159</v>
      </c>
      <c r="E255" s="159" t="s">
        <v>1</v>
      </c>
      <c r="F255" s="160" t="s">
        <v>86</v>
      </c>
      <c r="H255" s="161">
        <v>1</v>
      </c>
      <c r="I255" s="162"/>
      <c r="L255" s="158"/>
      <c r="M255" s="163"/>
      <c r="T255" s="164"/>
      <c r="AT255" s="159" t="s">
        <v>159</v>
      </c>
      <c r="AU255" s="159" t="s">
        <v>88</v>
      </c>
      <c r="AV255" s="13" t="s">
        <v>88</v>
      </c>
      <c r="AW255" s="13" t="s">
        <v>33</v>
      </c>
      <c r="AX255" s="13" t="s">
        <v>86</v>
      </c>
      <c r="AY255" s="159" t="s">
        <v>148</v>
      </c>
    </row>
    <row r="256" spans="2:65" s="11" customFormat="1" ht="22.9" customHeight="1">
      <c r="B256" s="123"/>
      <c r="D256" s="124" t="s">
        <v>78</v>
      </c>
      <c r="E256" s="133" t="s">
        <v>383</v>
      </c>
      <c r="F256" s="133" t="s">
        <v>384</v>
      </c>
      <c r="I256" s="126"/>
      <c r="J256" s="134">
        <f>BK256</f>
        <v>0</v>
      </c>
      <c r="L256" s="123"/>
      <c r="M256" s="128"/>
      <c r="P256" s="129">
        <f>SUM(P257:P263)</f>
        <v>0</v>
      </c>
      <c r="R256" s="129">
        <f>SUM(R257:R263)</f>
        <v>0</v>
      </c>
      <c r="T256" s="130">
        <f>SUM(T257:T263)</f>
        <v>0</v>
      </c>
      <c r="AR256" s="124" t="s">
        <v>181</v>
      </c>
      <c r="AT256" s="131" t="s">
        <v>78</v>
      </c>
      <c r="AU256" s="131" t="s">
        <v>86</v>
      </c>
      <c r="AY256" s="124" t="s">
        <v>148</v>
      </c>
      <c r="BK256" s="132">
        <f>SUM(BK257:BK263)</f>
        <v>0</v>
      </c>
    </row>
    <row r="257" spans="2:65" s="1" customFormat="1" ht="16.5" customHeight="1">
      <c r="B257" s="31"/>
      <c r="C257" s="135" t="s">
        <v>311</v>
      </c>
      <c r="D257" s="135" t="s">
        <v>150</v>
      </c>
      <c r="E257" s="136" t="s">
        <v>386</v>
      </c>
      <c r="F257" s="137" t="s">
        <v>384</v>
      </c>
      <c r="G257" s="138" t="s">
        <v>375</v>
      </c>
      <c r="H257" s="139">
        <v>1</v>
      </c>
      <c r="I257" s="140"/>
      <c r="J257" s="141">
        <f>ROUND(I257*H257,2)</f>
        <v>0</v>
      </c>
      <c r="K257" s="137" t="s">
        <v>154</v>
      </c>
      <c r="L257" s="31"/>
      <c r="M257" s="142" t="s">
        <v>1</v>
      </c>
      <c r="N257" s="143" t="s">
        <v>44</v>
      </c>
      <c r="P257" s="144">
        <f>O257*H257</f>
        <v>0</v>
      </c>
      <c r="Q257" s="144">
        <v>0</v>
      </c>
      <c r="R257" s="144">
        <f>Q257*H257</f>
        <v>0</v>
      </c>
      <c r="S257" s="144">
        <v>0</v>
      </c>
      <c r="T257" s="145">
        <f>S257*H257</f>
        <v>0</v>
      </c>
      <c r="AR257" s="146" t="s">
        <v>376</v>
      </c>
      <c r="AT257" s="146" t="s">
        <v>150</v>
      </c>
      <c r="AU257" s="146" t="s">
        <v>88</v>
      </c>
      <c r="AY257" s="16" t="s">
        <v>148</v>
      </c>
      <c r="BE257" s="147">
        <f>IF(N257="základní",J257,0)</f>
        <v>0</v>
      </c>
      <c r="BF257" s="147">
        <f>IF(N257="snížená",J257,0)</f>
        <v>0</v>
      </c>
      <c r="BG257" s="147">
        <f>IF(N257="zákl. přenesená",J257,0)</f>
        <v>0</v>
      </c>
      <c r="BH257" s="147">
        <f>IF(N257="sníž. přenesená",J257,0)</f>
        <v>0</v>
      </c>
      <c r="BI257" s="147">
        <f>IF(N257="nulová",J257,0)</f>
        <v>0</v>
      </c>
      <c r="BJ257" s="16" t="s">
        <v>86</v>
      </c>
      <c r="BK257" s="147">
        <f>ROUND(I257*H257,2)</f>
        <v>0</v>
      </c>
      <c r="BL257" s="16" t="s">
        <v>376</v>
      </c>
      <c r="BM257" s="146" t="s">
        <v>647</v>
      </c>
    </row>
    <row r="258" spans="2:65" s="1" customFormat="1" ht="11.25">
      <c r="B258" s="31"/>
      <c r="D258" s="148" t="s">
        <v>157</v>
      </c>
      <c r="F258" s="149" t="s">
        <v>384</v>
      </c>
      <c r="I258" s="150"/>
      <c r="L258" s="31"/>
      <c r="M258" s="151"/>
      <c r="T258" s="55"/>
      <c r="AT258" s="16" t="s">
        <v>157</v>
      </c>
      <c r="AU258" s="16" t="s">
        <v>88</v>
      </c>
    </row>
    <row r="259" spans="2:65" s="13" customFormat="1" ht="11.25">
      <c r="B259" s="158"/>
      <c r="D259" s="148" t="s">
        <v>159</v>
      </c>
      <c r="E259" s="159" t="s">
        <v>1</v>
      </c>
      <c r="F259" s="160" t="s">
        <v>86</v>
      </c>
      <c r="H259" s="161">
        <v>1</v>
      </c>
      <c r="I259" s="162"/>
      <c r="L259" s="158"/>
      <c r="M259" s="163"/>
      <c r="T259" s="164"/>
      <c r="AT259" s="159" t="s">
        <v>159</v>
      </c>
      <c r="AU259" s="159" t="s">
        <v>88</v>
      </c>
      <c r="AV259" s="13" t="s">
        <v>88</v>
      </c>
      <c r="AW259" s="13" t="s">
        <v>33</v>
      </c>
      <c r="AX259" s="13" t="s">
        <v>86</v>
      </c>
      <c r="AY259" s="159" t="s">
        <v>148</v>
      </c>
    </row>
    <row r="260" spans="2:65" s="1" customFormat="1" ht="16.5" customHeight="1">
      <c r="B260" s="31"/>
      <c r="C260" s="135" t="s">
        <v>315</v>
      </c>
      <c r="D260" s="135" t="s">
        <v>150</v>
      </c>
      <c r="E260" s="136" t="s">
        <v>389</v>
      </c>
      <c r="F260" s="137" t="s">
        <v>390</v>
      </c>
      <c r="G260" s="138" t="s">
        <v>375</v>
      </c>
      <c r="H260" s="139">
        <v>1</v>
      </c>
      <c r="I260" s="140"/>
      <c r="J260" s="141">
        <f>ROUND(I260*H260,2)</f>
        <v>0</v>
      </c>
      <c r="K260" s="137" t="s">
        <v>154</v>
      </c>
      <c r="L260" s="31"/>
      <c r="M260" s="142" t="s">
        <v>1</v>
      </c>
      <c r="N260" s="143" t="s">
        <v>44</v>
      </c>
      <c r="P260" s="144">
        <f>O260*H260</f>
        <v>0</v>
      </c>
      <c r="Q260" s="144">
        <v>0</v>
      </c>
      <c r="R260" s="144">
        <f>Q260*H260</f>
        <v>0</v>
      </c>
      <c r="S260" s="144">
        <v>0</v>
      </c>
      <c r="T260" s="145">
        <f>S260*H260</f>
        <v>0</v>
      </c>
      <c r="AR260" s="146" t="s">
        <v>376</v>
      </c>
      <c r="AT260" s="146" t="s">
        <v>150</v>
      </c>
      <c r="AU260" s="146" t="s">
        <v>88</v>
      </c>
      <c r="AY260" s="16" t="s">
        <v>148</v>
      </c>
      <c r="BE260" s="147">
        <f>IF(N260="základní",J260,0)</f>
        <v>0</v>
      </c>
      <c r="BF260" s="147">
        <f>IF(N260="snížená",J260,0)</f>
        <v>0</v>
      </c>
      <c r="BG260" s="147">
        <f>IF(N260="zákl. přenesená",J260,0)</f>
        <v>0</v>
      </c>
      <c r="BH260" s="147">
        <f>IF(N260="sníž. přenesená",J260,0)</f>
        <v>0</v>
      </c>
      <c r="BI260" s="147">
        <f>IF(N260="nulová",J260,0)</f>
        <v>0</v>
      </c>
      <c r="BJ260" s="16" t="s">
        <v>86</v>
      </c>
      <c r="BK260" s="147">
        <f>ROUND(I260*H260,2)</f>
        <v>0</v>
      </c>
      <c r="BL260" s="16" t="s">
        <v>376</v>
      </c>
      <c r="BM260" s="146" t="s">
        <v>648</v>
      </c>
    </row>
    <row r="261" spans="2:65" s="1" customFormat="1" ht="11.25">
      <c r="B261" s="31"/>
      <c r="D261" s="148" t="s">
        <v>157</v>
      </c>
      <c r="F261" s="149" t="s">
        <v>390</v>
      </c>
      <c r="I261" s="150"/>
      <c r="L261" s="31"/>
      <c r="M261" s="151"/>
      <c r="T261" s="55"/>
      <c r="AT261" s="16" t="s">
        <v>157</v>
      </c>
      <c r="AU261" s="16" t="s">
        <v>88</v>
      </c>
    </row>
    <row r="262" spans="2:65" s="12" customFormat="1" ht="11.25">
      <c r="B262" s="152"/>
      <c r="D262" s="148" t="s">
        <v>159</v>
      </c>
      <c r="E262" s="153" t="s">
        <v>1</v>
      </c>
      <c r="F262" s="154" t="s">
        <v>382</v>
      </c>
      <c r="H262" s="153" t="s">
        <v>1</v>
      </c>
      <c r="I262" s="155"/>
      <c r="L262" s="152"/>
      <c r="M262" s="156"/>
      <c r="T262" s="157"/>
      <c r="AT262" s="153" t="s">
        <v>159</v>
      </c>
      <c r="AU262" s="153" t="s">
        <v>88</v>
      </c>
      <c r="AV262" s="12" t="s">
        <v>86</v>
      </c>
      <c r="AW262" s="12" t="s">
        <v>33</v>
      </c>
      <c r="AX262" s="12" t="s">
        <v>79</v>
      </c>
      <c r="AY262" s="153" t="s">
        <v>148</v>
      </c>
    </row>
    <row r="263" spans="2:65" s="13" customFormat="1" ht="11.25">
      <c r="B263" s="158"/>
      <c r="D263" s="148" t="s">
        <v>159</v>
      </c>
      <c r="E263" s="159" t="s">
        <v>1</v>
      </c>
      <c r="F263" s="160" t="s">
        <v>86</v>
      </c>
      <c r="H263" s="161">
        <v>1</v>
      </c>
      <c r="I263" s="162"/>
      <c r="L263" s="158"/>
      <c r="M263" s="163"/>
      <c r="T263" s="164"/>
      <c r="AT263" s="159" t="s">
        <v>159</v>
      </c>
      <c r="AU263" s="159" t="s">
        <v>88</v>
      </c>
      <c r="AV263" s="13" t="s">
        <v>88</v>
      </c>
      <c r="AW263" s="13" t="s">
        <v>33</v>
      </c>
      <c r="AX263" s="13" t="s">
        <v>86</v>
      </c>
      <c r="AY263" s="159" t="s">
        <v>148</v>
      </c>
    </row>
    <row r="264" spans="2:65" s="11" customFormat="1" ht="22.9" customHeight="1">
      <c r="B264" s="123"/>
      <c r="D264" s="124" t="s">
        <v>78</v>
      </c>
      <c r="E264" s="133" t="s">
        <v>392</v>
      </c>
      <c r="F264" s="133" t="s">
        <v>393</v>
      </c>
      <c r="I264" s="126"/>
      <c r="J264" s="134">
        <f>BK264</f>
        <v>0</v>
      </c>
      <c r="L264" s="123"/>
      <c r="M264" s="128"/>
      <c r="P264" s="129">
        <f>SUM(P265:P268)</f>
        <v>0</v>
      </c>
      <c r="R264" s="129">
        <f>SUM(R265:R268)</f>
        <v>0</v>
      </c>
      <c r="T264" s="130">
        <f>SUM(T265:T268)</f>
        <v>0</v>
      </c>
      <c r="AR264" s="124" t="s">
        <v>181</v>
      </c>
      <c r="AT264" s="131" t="s">
        <v>78</v>
      </c>
      <c r="AU264" s="131" t="s">
        <v>86</v>
      </c>
      <c r="AY264" s="124" t="s">
        <v>148</v>
      </c>
      <c r="BK264" s="132">
        <f>SUM(BK265:BK268)</f>
        <v>0</v>
      </c>
    </row>
    <row r="265" spans="2:65" s="1" customFormat="1" ht="16.5" customHeight="1">
      <c r="B265" s="31"/>
      <c r="C265" s="135" t="s">
        <v>320</v>
      </c>
      <c r="D265" s="135" t="s">
        <v>150</v>
      </c>
      <c r="E265" s="136" t="s">
        <v>395</v>
      </c>
      <c r="F265" s="137" t="s">
        <v>396</v>
      </c>
      <c r="G265" s="138" t="s">
        <v>375</v>
      </c>
      <c r="H265" s="139">
        <v>1</v>
      </c>
      <c r="I265" s="140"/>
      <c r="J265" s="141">
        <f>ROUND(I265*H265,2)</f>
        <v>0</v>
      </c>
      <c r="K265" s="137" t="s">
        <v>154</v>
      </c>
      <c r="L265" s="31"/>
      <c r="M265" s="142" t="s">
        <v>1</v>
      </c>
      <c r="N265" s="143" t="s">
        <v>44</v>
      </c>
      <c r="P265" s="144">
        <f>O265*H265</f>
        <v>0</v>
      </c>
      <c r="Q265" s="144">
        <v>0</v>
      </c>
      <c r="R265" s="144">
        <f>Q265*H265</f>
        <v>0</v>
      </c>
      <c r="S265" s="144">
        <v>0</v>
      </c>
      <c r="T265" s="145">
        <f>S265*H265</f>
        <v>0</v>
      </c>
      <c r="AR265" s="146" t="s">
        <v>376</v>
      </c>
      <c r="AT265" s="146" t="s">
        <v>150</v>
      </c>
      <c r="AU265" s="146" t="s">
        <v>88</v>
      </c>
      <c r="AY265" s="16" t="s">
        <v>148</v>
      </c>
      <c r="BE265" s="147">
        <f>IF(N265="základní",J265,0)</f>
        <v>0</v>
      </c>
      <c r="BF265" s="147">
        <f>IF(N265="snížená",J265,0)</f>
        <v>0</v>
      </c>
      <c r="BG265" s="147">
        <f>IF(N265="zákl. přenesená",J265,0)</f>
        <v>0</v>
      </c>
      <c r="BH265" s="147">
        <f>IF(N265="sníž. přenesená",J265,0)</f>
        <v>0</v>
      </c>
      <c r="BI265" s="147">
        <f>IF(N265="nulová",J265,0)</f>
        <v>0</v>
      </c>
      <c r="BJ265" s="16" t="s">
        <v>86</v>
      </c>
      <c r="BK265" s="147">
        <f>ROUND(I265*H265,2)</f>
        <v>0</v>
      </c>
      <c r="BL265" s="16" t="s">
        <v>376</v>
      </c>
      <c r="BM265" s="146" t="s">
        <v>649</v>
      </c>
    </row>
    <row r="266" spans="2:65" s="1" customFormat="1" ht="11.25">
      <c r="B266" s="31"/>
      <c r="D266" s="148" t="s">
        <v>157</v>
      </c>
      <c r="F266" s="149" t="s">
        <v>396</v>
      </c>
      <c r="I266" s="150"/>
      <c r="L266" s="31"/>
      <c r="M266" s="151"/>
      <c r="T266" s="55"/>
      <c r="AT266" s="16" t="s">
        <v>157</v>
      </c>
      <c r="AU266" s="16" t="s">
        <v>88</v>
      </c>
    </row>
    <row r="267" spans="2:65" s="12" customFormat="1" ht="11.25">
      <c r="B267" s="152"/>
      <c r="D267" s="148" t="s">
        <v>159</v>
      </c>
      <c r="E267" s="153" t="s">
        <v>1</v>
      </c>
      <c r="F267" s="154" t="s">
        <v>398</v>
      </c>
      <c r="H267" s="153" t="s">
        <v>1</v>
      </c>
      <c r="I267" s="155"/>
      <c r="L267" s="152"/>
      <c r="M267" s="156"/>
      <c r="T267" s="157"/>
      <c r="AT267" s="153" t="s">
        <v>159</v>
      </c>
      <c r="AU267" s="153" t="s">
        <v>88</v>
      </c>
      <c r="AV267" s="12" t="s">
        <v>86</v>
      </c>
      <c r="AW267" s="12" t="s">
        <v>33</v>
      </c>
      <c r="AX267" s="12" t="s">
        <v>79</v>
      </c>
      <c r="AY267" s="153" t="s">
        <v>148</v>
      </c>
    </row>
    <row r="268" spans="2:65" s="13" customFormat="1" ht="11.25">
      <c r="B268" s="158"/>
      <c r="D268" s="148" t="s">
        <v>159</v>
      </c>
      <c r="E268" s="159" t="s">
        <v>1</v>
      </c>
      <c r="F268" s="160" t="s">
        <v>86</v>
      </c>
      <c r="H268" s="161">
        <v>1</v>
      </c>
      <c r="I268" s="162"/>
      <c r="L268" s="158"/>
      <c r="M268" s="182"/>
      <c r="N268" s="183"/>
      <c r="O268" s="183"/>
      <c r="P268" s="183"/>
      <c r="Q268" s="183"/>
      <c r="R268" s="183"/>
      <c r="S268" s="183"/>
      <c r="T268" s="184"/>
      <c r="AT268" s="159" t="s">
        <v>159</v>
      </c>
      <c r="AU268" s="159" t="s">
        <v>88</v>
      </c>
      <c r="AV268" s="13" t="s">
        <v>88</v>
      </c>
      <c r="AW268" s="13" t="s">
        <v>33</v>
      </c>
      <c r="AX268" s="13" t="s">
        <v>86</v>
      </c>
      <c r="AY268" s="159" t="s">
        <v>148</v>
      </c>
    </row>
    <row r="269" spans="2:65" s="1" customFormat="1" ht="6.95" customHeight="1">
      <c r="B269" s="43"/>
      <c r="C269" s="44"/>
      <c r="D269" s="44"/>
      <c r="E269" s="44"/>
      <c r="F269" s="44"/>
      <c r="G269" s="44"/>
      <c r="H269" s="44"/>
      <c r="I269" s="44"/>
      <c r="J269" s="44"/>
      <c r="K269" s="44"/>
      <c r="L269" s="31"/>
    </row>
  </sheetData>
  <sheetProtection algorithmName="SHA-512" hashValue="F7uOl1M8xYMckisTp4L5ABqEN30zP7Hxdmje5AKBAi5DBEjo7BuukJnlc904SncBER6/VGn3IVnK1KB0YQJ2JQ==" saltValue="sNT/8k5VNlJAD61ocBRbqPWOzIrgAqeP9owZU4oiWhhAAoqf6CbQpmrH7wxC5Stzu2L1sn3fOwOXs6syraDECg==" spinCount="100000" sheet="1" objects="1" scenarios="1" formatColumns="0" formatRows="0" autoFilter="0"/>
  <autoFilter ref="C130:K268" xr:uid="{00000000-0009-0000-0000-000005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34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AT2" s="16" t="s">
        <v>111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88</v>
      </c>
    </row>
    <row r="4" spans="2:46" ht="24.95" customHeight="1">
      <c r="B4" s="19"/>
      <c r="D4" s="20" t="s">
        <v>112</v>
      </c>
      <c r="L4" s="19"/>
      <c r="M4" s="92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7" t="str">
        <f>'Rekapitulace stavby'!K6</f>
        <v>25052_ŠKOLNÍ, VODNÍ, JANDEČKOVA</v>
      </c>
      <c r="F7" s="228"/>
      <c r="G7" s="228"/>
      <c r="H7" s="228"/>
      <c r="L7" s="19"/>
    </row>
    <row r="8" spans="2:46" ht="12" customHeight="1">
      <c r="B8" s="19"/>
      <c r="D8" s="26" t="s">
        <v>113</v>
      </c>
      <c r="L8" s="19"/>
    </row>
    <row r="9" spans="2:46" s="1" customFormat="1" ht="16.5" customHeight="1">
      <c r="B9" s="31"/>
      <c r="E9" s="227" t="s">
        <v>606</v>
      </c>
      <c r="F9" s="229"/>
      <c r="G9" s="229"/>
      <c r="H9" s="229"/>
      <c r="L9" s="31"/>
    </row>
    <row r="10" spans="2:46" s="1" customFormat="1" ht="12" customHeight="1">
      <c r="B10" s="31"/>
      <c r="D10" s="26" t="s">
        <v>115</v>
      </c>
      <c r="L10" s="31"/>
    </row>
    <row r="11" spans="2:46" s="1" customFormat="1" ht="16.5" customHeight="1">
      <c r="B11" s="31"/>
      <c r="E11" s="185" t="s">
        <v>650</v>
      </c>
      <c r="F11" s="229"/>
      <c r="G11" s="229"/>
      <c r="H11" s="229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32</v>
      </c>
      <c r="I14" s="26" t="s">
        <v>22</v>
      </c>
      <c r="J14" s="51" t="str">
        <f>'Rekapitulace stavby'!AN8</f>
        <v>27. 3. 2026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26</v>
      </c>
      <c r="L16" s="31"/>
    </row>
    <row r="17" spans="2:12" s="1" customFormat="1" ht="18" customHeight="1">
      <c r="B17" s="31"/>
      <c r="E17" s="24" t="s">
        <v>27</v>
      </c>
      <c r="I17" s="26" t="s">
        <v>28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29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0" t="str">
        <f>'Rekapitulace stavby'!E14</f>
        <v>Vyplň údaj</v>
      </c>
      <c r="F20" s="211"/>
      <c r="G20" s="211"/>
      <c r="H20" s="211"/>
      <c r="I20" s="26" t="s">
        <v>28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31</v>
      </c>
      <c r="I22" s="26" t="s">
        <v>25</v>
      </c>
      <c r="J22" s="24" t="str">
        <f>IF('Rekapitulace stavby'!AN16="","",'Rekapitulace stavby'!AN16)</f>
        <v/>
      </c>
      <c r="L22" s="31"/>
    </row>
    <row r="23" spans="2:12" s="1" customFormat="1" ht="18" customHeight="1">
      <c r="B23" s="31"/>
      <c r="E23" s="24" t="str">
        <f>IF('Rekapitulace stavby'!E17="","",'Rekapitulace stavby'!E17)</f>
        <v xml:space="preserve"> </v>
      </c>
      <c r="I23" s="26" t="s">
        <v>28</v>
      </c>
      <c r="J23" s="24" t="str">
        <f>IF('Rekapitulace stavby'!AN17="","",'Rekapitulace stavby'!AN17)</f>
        <v/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34</v>
      </c>
      <c r="I25" s="26" t="s">
        <v>25</v>
      </c>
      <c r="J25" s="24" t="s">
        <v>35</v>
      </c>
      <c r="L25" s="31"/>
    </row>
    <row r="26" spans="2:12" s="1" customFormat="1" ht="18" customHeight="1">
      <c r="B26" s="31"/>
      <c r="E26" s="24" t="s">
        <v>36</v>
      </c>
      <c r="I26" s="26" t="s">
        <v>28</v>
      </c>
      <c r="J26" s="24" t="s">
        <v>37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38</v>
      </c>
      <c r="L28" s="31"/>
    </row>
    <row r="29" spans="2:12" s="7" customFormat="1" ht="16.5" customHeight="1">
      <c r="B29" s="93"/>
      <c r="E29" s="216" t="s">
        <v>1</v>
      </c>
      <c r="F29" s="216"/>
      <c r="G29" s="216"/>
      <c r="H29" s="216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39</v>
      </c>
      <c r="J32" s="65">
        <f>ROUND(J131,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41</v>
      </c>
      <c r="I34" s="34" t="s">
        <v>40</v>
      </c>
      <c r="J34" s="34" t="s">
        <v>42</v>
      </c>
      <c r="L34" s="31"/>
    </row>
    <row r="35" spans="2:12" s="1" customFormat="1" ht="14.45" customHeight="1">
      <c r="B35" s="31"/>
      <c r="D35" s="54" t="s">
        <v>43</v>
      </c>
      <c r="E35" s="26" t="s">
        <v>44</v>
      </c>
      <c r="F35" s="85">
        <f>ROUND((SUM(BE131:BE339)),  2)</f>
        <v>0</v>
      </c>
      <c r="I35" s="95">
        <v>0.21</v>
      </c>
      <c r="J35" s="85">
        <f>ROUND(((SUM(BE131:BE339))*I35),  2)</f>
        <v>0</v>
      </c>
      <c r="L35" s="31"/>
    </row>
    <row r="36" spans="2:12" s="1" customFormat="1" ht="14.45" customHeight="1">
      <c r="B36" s="31"/>
      <c r="E36" s="26" t="s">
        <v>45</v>
      </c>
      <c r="F36" s="85">
        <f>ROUND((SUM(BF131:BF339)),  2)</f>
        <v>0</v>
      </c>
      <c r="I36" s="95">
        <v>0.12</v>
      </c>
      <c r="J36" s="85">
        <f>ROUND(((SUM(BF131:BF339))*I36),  2)</f>
        <v>0</v>
      </c>
      <c r="L36" s="31"/>
    </row>
    <row r="37" spans="2:12" s="1" customFormat="1" ht="14.45" hidden="1" customHeight="1">
      <c r="B37" s="31"/>
      <c r="E37" s="26" t="s">
        <v>46</v>
      </c>
      <c r="F37" s="85">
        <f>ROUND((SUM(BG131:BG339)),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47</v>
      </c>
      <c r="F38" s="85">
        <f>ROUND((SUM(BH131:BH339)),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48</v>
      </c>
      <c r="F39" s="85">
        <f>ROUND((SUM(BI131:BI339)),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49</v>
      </c>
      <c r="E41" s="56"/>
      <c r="F41" s="56"/>
      <c r="G41" s="98" t="s">
        <v>50</v>
      </c>
      <c r="H41" s="99" t="s">
        <v>51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54</v>
      </c>
      <c r="E61" s="33"/>
      <c r="F61" s="102" t="s">
        <v>55</v>
      </c>
      <c r="G61" s="42" t="s">
        <v>54</v>
      </c>
      <c r="H61" s="33"/>
      <c r="I61" s="33"/>
      <c r="J61" s="103" t="s">
        <v>55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54</v>
      </c>
      <c r="E76" s="33"/>
      <c r="F76" s="102" t="s">
        <v>55</v>
      </c>
      <c r="G76" s="42" t="s">
        <v>54</v>
      </c>
      <c r="H76" s="33"/>
      <c r="I76" s="33"/>
      <c r="J76" s="103" t="s">
        <v>55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117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27" t="str">
        <f>E7</f>
        <v>25052_ŠKOLNÍ, VODNÍ, JANDEČKOVA</v>
      </c>
      <c r="F85" s="228"/>
      <c r="G85" s="228"/>
      <c r="H85" s="228"/>
      <c r="L85" s="31"/>
    </row>
    <row r="86" spans="2:12" ht="12" customHeight="1">
      <c r="B86" s="19"/>
      <c r="C86" s="26" t="s">
        <v>113</v>
      </c>
      <c r="L86" s="19"/>
    </row>
    <row r="87" spans="2:12" s="1" customFormat="1" ht="16.5" customHeight="1">
      <c r="B87" s="31"/>
      <c r="E87" s="227" t="s">
        <v>606</v>
      </c>
      <c r="F87" s="229"/>
      <c r="G87" s="229"/>
      <c r="H87" s="229"/>
      <c r="L87" s="31"/>
    </row>
    <row r="88" spans="2:12" s="1" customFormat="1" ht="12" customHeight="1">
      <c r="B88" s="31"/>
      <c r="C88" s="26" t="s">
        <v>115</v>
      </c>
      <c r="L88" s="31"/>
    </row>
    <row r="89" spans="2:12" s="1" customFormat="1" ht="16.5" customHeight="1">
      <c r="B89" s="31"/>
      <c r="E89" s="185" t="str">
        <f>E11</f>
        <v>Etapa 2 - Křižovatka</v>
      </c>
      <c r="F89" s="229"/>
      <c r="G89" s="229"/>
      <c r="H89" s="229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 xml:space="preserve"> </v>
      </c>
      <c r="I91" s="26" t="s">
        <v>22</v>
      </c>
      <c r="J91" s="51" t="str">
        <f>IF(J14="","",J14)</f>
        <v>27. 3. 2026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24</v>
      </c>
      <c r="F93" s="24" t="str">
        <f>E17</f>
        <v>Město Litvínov</v>
      </c>
      <c r="I93" s="26" t="s">
        <v>31</v>
      </c>
      <c r="J93" s="29" t="str">
        <f>E23</f>
        <v xml:space="preserve"> </v>
      </c>
      <c r="L93" s="31"/>
    </row>
    <row r="94" spans="2:12" s="1" customFormat="1" ht="15.2" customHeight="1">
      <c r="B94" s="31"/>
      <c r="C94" s="26" t="s">
        <v>29</v>
      </c>
      <c r="F94" s="24" t="str">
        <f>IF(E20="","",E20)</f>
        <v>Vyplň údaj</v>
      </c>
      <c r="I94" s="26" t="s">
        <v>34</v>
      </c>
      <c r="J94" s="29" t="str">
        <f>E26</f>
        <v>MESSOR s.r.o.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118</v>
      </c>
      <c r="D96" s="96"/>
      <c r="E96" s="96"/>
      <c r="F96" s="96"/>
      <c r="G96" s="96"/>
      <c r="H96" s="96"/>
      <c r="I96" s="96"/>
      <c r="J96" s="105" t="s">
        <v>119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120</v>
      </c>
      <c r="J98" s="65">
        <f>J131</f>
        <v>0</v>
      </c>
      <c r="L98" s="31"/>
      <c r="AU98" s="16" t="s">
        <v>121</v>
      </c>
    </row>
    <row r="99" spans="2:47" s="8" customFormat="1" ht="24.95" customHeight="1">
      <c r="B99" s="107"/>
      <c r="D99" s="108" t="s">
        <v>122</v>
      </c>
      <c r="E99" s="109"/>
      <c r="F99" s="109"/>
      <c r="G99" s="109"/>
      <c r="H99" s="109"/>
      <c r="I99" s="109"/>
      <c r="J99" s="110">
        <f>J132</f>
        <v>0</v>
      </c>
      <c r="L99" s="107"/>
    </row>
    <row r="100" spans="2:47" s="9" customFormat="1" ht="19.899999999999999" customHeight="1">
      <c r="B100" s="111"/>
      <c r="D100" s="112" t="s">
        <v>123</v>
      </c>
      <c r="E100" s="113"/>
      <c r="F100" s="113"/>
      <c r="G100" s="113"/>
      <c r="H100" s="113"/>
      <c r="I100" s="113"/>
      <c r="J100" s="114">
        <f>J133</f>
        <v>0</v>
      </c>
      <c r="L100" s="111"/>
    </row>
    <row r="101" spans="2:47" s="9" customFormat="1" ht="19.899999999999999" customHeight="1">
      <c r="B101" s="111"/>
      <c r="D101" s="112" t="s">
        <v>124</v>
      </c>
      <c r="E101" s="113"/>
      <c r="F101" s="113"/>
      <c r="G101" s="113"/>
      <c r="H101" s="113"/>
      <c r="I101" s="113"/>
      <c r="J101" s="114">
        <f>J139</f>
        <v>0</v>
      </c>
      <c r="L101" s="111"/>
    </row>
    <row r="102" spans="2:47" s="9" customFormat="1" ht="19.899999999999999" customHeight="1">
      <c r="B102" s="111"/>
      <c r="D102" s="112" t="s">
        <v>125</v>
      </c>
      <c r="E102" s="113"/>
      <c r="F102" s="113"/>
      <c r="G102" s="113"/>
      <c r="H102" s="113"/>
      <c r="I102" s="113"/>
      <c r="J102" s="114">
        <f>J155</f>
        <v>0</v>
      </c>
      <c r="L102" s="111"/>
    </row>
    <row r="103" spans="2:47" s="9" customFormat="1" ht="19.899999999999999" customHeight="1">
      <c r="B103" s="111"/>
      <c r="D103" s="112" t="s">
        <v>126</v>
      </c>
      <c r="E103" s="113"/>
      <c r="F103" s="113"/>
      <c r="G103" s="113"/>
      <c r="H103" s="113"/>
      <c r="I103" s="113"/>
      <c r="J103" s="114">
        <f>J159</f>
        <v>0</v>
      </c>
      <c r="L103" s="111"/>
    </row>
    <row r="104" spans="2:47" s="9" customFormat="1" ht="19.899999999999999" customHeight="1">
      <c r="B104" s="111"/>
      <c r="D104" s="112" t="s">
        <v>127</v>
      </c>
      <c r="E104" s="113"/>
      <c r="F104" s="113"/>
      <c r="G104" s="113"/>
      <c r="H104" s="113"/>
      <c r="I104" s="113"/>
      <c r="J104" s="114">
        <f>J303</f>
        <v>0</v>
      </c>
      <c r="L104" s="111"/>
    </row>
    <row r="105" spans="2:47" s="9" customFormat="1" ht="19.899999999999999" customHeight="1">
      <c r="B105" s="111"/>
      <c r="D105" s="112" t="s">
        <v>128</v>
      </c>
      <c r="E105" s="113"/>
      <c r="F105" s="113"/>
      <c r="G105" s="113"/>
      <c r="H105" s="113"/>
      <c r="I105" s="113"/>
      <c r="J105" s="114">
        <f>J315</f>
        <v>0</v>
      </c>
      <c r="L105" s="111"/>
    </row>
    <row r="106" spans="2:47" s="8" customFormat="1" ht="24.95" customHeight="1">
      <c r="B106" s="107"/>
      <c r="D106" s="108" t="s">
        <v>129</v>
      </c>
      <c r="E106" s="109"/>
      <c r="F106" s="109"/>
      <c r="G106" s="109"/>
      <c r="H106" s="109"/>
      <c r="I106" s="109"/>
      <c r="J106" s="110">
        <f>J318</f>
        <v>0</v>
      </c>
      <c r="L106" s="107"/>
    </row>
    <row r="107" spans="2:47" s="9" customFormat="1" ht="19.899999999999999" customHeight="1">
      <c r="B107" s="111"/>
      <c r="D107" s="112" t="s">
        <v>130</v>
      </c>
      <c r="E107" s="113"/>
      <c r="F107" s="113"/>
      <c r="G107" s="113"/>
      <c r="H107" s="113"/>
      <c r="I107" s="113"/>
      <c r="J107" s="114">
        <f>J319</f>
        <v>0</v>
      </c>
      <c r="L107" s="111"/>
    </row>
    <row r="108" spans="2:47" s="9" customFormat="1" ht="19.899999999999999" customHeight="1">
      <c r="B108" s="111"/>
      <c r="D108" s="112" t="s">
        <v>131</v>
      </c>
      <c r="E108" s="113"/>
      <c r="F108" s="113"/>
      <c r="G108" s="113"/>
      <c r="H108" s="113"/>
      <c r="I108" s="113"/>
      <c r="J108" s="114">
        <f>J327</f>
        <v>0</v>
      </c>
      <c r="L108" s="111"/>
    </row>
    <row r="109" spans="2:47" s="9" customFormat="1" ht="19.899999999999999" customHeight="1">
      <c r="B109" s="111"/>
      <c r="D109" s="112" t="s">
        <v>132</v>
      </c>
      <c r="E109" s="113"/>
      <c r="F109" s="113"/>
      <c r="G109" s="113"/>
      <c r="H109" s="113"/>
      <c r="I109" s="113"/>
      <c r="J109" s="114">
        <f>J335</f>
        <v>0</v>
      </c>
      <c r="L109" s="111"/>
    </row>
    <row r="110" spans="2:47" s="1" customFormat="1" ht="21.75" customHeight="1">
      <c r="B110" s="31"/>
      <c r="L110" s="31"/>
    </row>
    <row r="111" spans="2:47" s="1" customFormat="1" ht="6.95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1"/>
    </row>
    <row r="115" spans="2:12" s="1" customFormat="1" ht="6.95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31"/>
    </row>
    <row r="116" spans="2:12" s="1" customFormat="1" ht="24.95" customHeight="1">
      <c r="B116" s="31"/>
      <c r="C116" s="20" t="s">
        <v>133</v>
      </c>
      <c r="L116" s="31"/>
    </row>
    <row r="117" spans="2:12" s="1" customFormat="1" ht="6.95" customHeight="1">
      <c r="B117" s="31"/>
      <c r="L117" s="31"/>
    </row>
    <row r="118" spans="2:12" s="1" customFormat="1" ht="12" customHeight="1">
      <c r="B118" s="31"/>
      <c r="C118" s="26" t="s">
        <v>16</v>
      </c>
      <c r="L118" s="31"/>
    </row>
    <row r="119" spans="2:12" s="1" customFormat="1" ht="16.5" customHeight="1">
      <c r="B119" s="31"/>
      <c r="E119" s="227" t="str">
        <f>E7</f>
        <v>25052_ŠKOLNÍ, VODNÍ, JANDEČKOVA</v>
      </c>
      <c r="F119" s="228"/>
      <c r="G119" s="228"/>
      <c r="H119" s="228"/>
      <c r="L119" s="31"/>
    </row>
    <row r="120" spans="2:12" ht="12" customHeight="1">
      <c r="B120" s="19"/>
      <c r="C120" s="26" t="s">
        <v>113</v>
      </c>
      <c r="L120" s="19"/>
    </row>
    <row r="121" spans="2:12" s="1" customFormat="1" ht="16.5" customHeight="1">
      <c r="B121" s="31"/>
      <c r="E121" s="227" t="s">
        <v>606</v>
      </c>
      <c r="F121" s="229"/>
      <c r="G121" s="229"/>
      <c r="H121" s="229"/>
      <c r="L121" s="31"/>
    </row>
    <row r="122" spans="2:12" s="1" customFormat="1" ht="12" customHeight="1">
      <c r="B122" s="31"/>
      <c r="C122" s="26" t="s">
        <v>115</v>
      </c>
      <c r="L122" s="31"/>
    </row>
    <row r="123" spans="2:12" s="1" customFormat="1" ht="16.5" customHeight="1">
      <c r="B123" s="31"/>
      <c r="E123" s="185" t="str">
        <f>E11</f>
        <v>Etapa 2 - Křižovatka</v>
      </c>
      <c r="F123" s="229"/>
      <c r="G123" s="229"/>
      <c r="H123" s="229"/>
      <c r="L123" s="31"/>
    </row>
    <row r="124" spans="2:12" s="1" customFormat="1" ht="6.95" customHeight="1">
      <c r="B124" s="31"/>
      <c r="L124" s="31"/>
    </row>
    <row r="125" spans="2:12" s="1" customFormat="1" ht="12" customHeight="1">
      <c r="B125" s="31"/>
      <c r="C125" s="26" t="s">
        <v>20</v>
      </c>
      <c r="F125" s="24" t="str">
        <f>F14</f>
        <v xml:space="preserve"> </v>
      </c>
      <c r="I125" s="26" t="s">
        <v>22</v>
      </c>
      <c r="J125" s="51" t="str">
        <f>IF(J14="","",J14)</f>
        <v>27. 3. 2026</v>
      </c>
      <c r="L125" s="31"/>
    </row>
    <row r="126" spans="2:12" s="1" customFormat="1" ht="6.95" customHeight="1">
      <c r="B126" s="31"/>
      <c r="L126" s="31"/>
    </row>
    <row r="127" spans="2:12" s="1" customFormat="1" ht="15.2" customHeight="1">
      <c r="B127" s="31"/>
      <c r="C127" s="26" t="s">
        <v>24</v>
      </c>
      <c r="F127" s="24" t="str">
        <f>E17</f>
        <v>Město Litvínov</v>
      </c>
      <c r="I127" s="26" t="s">
        <v>31</v>
      </c>
      <c r="J127" s="29" t="str">
        <f>E23</f>
        <v xml:space="preserve"> </v>
      </c>
      <c r="L127" s="31"/>
    </row>
    <row r="128" spans="2:12" s="1" customFormat="1" ht="15.2" customHeight="1">
      <c r="B128" s="31"/>
      <c r="C128" s="26" t="s">
        <v>29</v>
      </c>
      <c r="F128" s="24" t="str">
        <f>IF(E20="","",E20)</f>
        <v>Vyplň údaj</v>
      </c>
      <c r="I128" s="26" t="s">
        <v>34</v>
      </c>
      <c r="J128" s="29" t="str">
        <f>E26</f>
        <v>MESSOR s.r.o.</v>
      </c>
      <c r="L128" s="31"/>
    </row>
    <row r="129" spans="2:65" s="1" customFormat="1" ht="10.35" customHeight="1">
      <c r="B129" s="31"/>
      <c r="L129" s="31"/>
    </row>
    <row r="130" spans="2:65" s="10" customFormat="1" ht="29.25" customHeight="1">
      <c r="B130" s="115"/>
      <c r="C130" s="116" t="s">
        <v>134</v>
      </c>
      <c r="D130" s="117" t="s">
        <v>64</v>
      </c>
      <c r="E130" s="117" t="s">
        <v>60</v>
      </c>
      <c r="F130" s="117" t="s">
        <v>61</v>
      </c>
      <c r="G130" s="117" t="s">
        <v>135</v>
      </c>
      <c r="H130" s="117" t="s">
        <v>136</v>
      </c>
      <c r="I130" s="117" t="s">
        <v>137</v>
      </c>
      <c r="J130" s="117" t="s">
        <v>119</v>
      </c>
      <c r="K130" s="118" t="s">
        <v>138</v>
      </c>
      <c r="L130" s="115"/>
      <c r="M130" s="58" t="s">
        <v>1</v>
      </c>
      <c r="N130" s="59" t="s">
        <v>43</v>
      </c>
      <c r="O130" s="59" t="s">
        <v>139</v>
      </c>
      <c r="P130" s="59" t="s">
        <v>140</v>
      </c>
      <c r="Q130" s="59" t="s">
        <v>141</v>
      </c>
      <c r="R130" s="59" t="s">
        <v>142</v>
      </c>
      <c r="S130" s="59" t="s">
        <v>143</v>
      </c>
      <c r="T130" s="60" t="s">
        <v>144</v>
      </c>
    </row>
    <row r="131" spans="2:65" s="1" customFormat="1" ht="22.9" customHeight="1">
      <c r="B131" s="31"/>
      <c r="C131" s="63" t="s">
        <v>145</v>
      </c>
      <c r="J131" s="119">
        <f>BK131</f>
        <v>0</v>
      </c>
      <c r="L131" s="31"/>
      <c r="M131" s="61"/>
      <c r="N131" s="52"/>
      <c r="O131" s="52"/>
      <c r="P131" s="120">
        <f>P132+P318</f>
        <v>0</v>
      </c>
      <c r="Q131" s="52"/>
      <c r="R131" s="120">
        <f>R132+R318</f>
        <v>26.684459999999998</v>
      </c>
      <c r="S131" s="52"/>
      <c r="T131" s="121">
        <f>T132+T318</f>
        <v>87.984000000000009</v>
      </c>
      <c r="AT131" s="16" t="s">
        <v>78</v>
      </c>
      <c r="AU131" s="16" t="s">
        <v>121</v>
      </c>
      <c r="BK131" s="122">
        <f>BK132+BK318</f>
        <v>0</v>
      </c>
    </row>
    <row r="132" spans="2:65" s="11" customFormat="1" ht="25.9" customHeight="1">
      <c r="B132" s="123"/>
      <c r="D132" s="124" t="s">
        <v>78</v>
      </c>
      <c r="E132" s="125" t="s">
        <v>146</v>
      </c>
      <c r="F132" s="125" t="s">
        <v>147</v>
      </c>
      <c r="I132" s="126"/>
      <c r="J132" s="127">
        <f>BK132</f>
        <v>0</v>
      </c>
      <c r="L132" s="123"/>
      <c r="M132" s="128"/>
      <c r="P132" s="129">
        <f>P133+P139+P155+P159+P303+P315</f>
        <v>0</v>
      </c>
      <c r="R132" s="129">
        <f>R133+R139+R155+R159+R303+R315</f>
        <v>26.684459999999998</v>
      </c>
      <c r="T132" s="130">
        <f>T133+T139+T155+T159+T303+T315</f>
        <v>87.984000000000009</v>
      </c>
      <c r="AR132" s="124" t="s">
        <v>86</v>
      </c>
      <c r="AT132" s="131" t="s">
        <v>78</v>
      </c>
      <c r="AU132" s="131" t="s">
        <v>79</v>
      </c>
      <c r="AY132" s="124" t="s">
        <v>148</v>
      </c>
      <c r="BK132" s="132">
        <f>BK133+BK139+BK155+BK159+BK303+BK315</f>
        <v>0</v>
      </c>
    </row>
    <row r="133" spans="2:65" s="11" customFormat="1" ht="22.9" customHeight="1">
      <c r="B133" s="123"/>
      <c r="D133" s="124" t="s">
        <v>78</v>
      </c>
      <c r="E133" s="133" t="s">
        <v>86</v>
      </c>
      <c r="F133" s="133" t="s">
        <v>149</v>
      </c>
      <c r="I133" s="126"/>
      <c r="J133" s="134">
        <f>BK133</f>
        <v>0</v>
      </c>
      <c r="L133" s="123"/>
      <c r="M133" s="128"/>
      <c r="P133" s="129">
        <f>SUM(P134:P138)</f>
        <v>0</v>
      </c>
      <c r="R133" s="129">
        <f>SUM(R134:R138)</f>
        <v>7.5200000000000006E-3</v>
      </c>
      <c r="T133" s="130">
        <f>SUM(T134:T138)</f>
        <v>86.48</v>
      </c>
      <c r="AR133" s="124" t="s">
        <v>86</v>
      </c>
      <c r="AT133" s="131" t="s">
        <v>78</v>
      </c>
      <c r="AU133" s="131" t="s">
        <v>86</v>
      </c>
      <c r="AY133" s="124" t="s">
        <v>148</v>
      </c>
      <c r="BK133" s="132">
        <f>SUM(BK134:BK138)</f>
        <v>0</v>
      </c>
    </row>
    <row r="134" spans="2:65" s="1" customFormat="1" ht="24.2" customHeight="1">
      <c r="B134" s="31"/>
      <c r="C134" s="135" t="s">
        <v>86</v>
      </c>
      <c r="D134" s="135" t="s">
        <v>150</v>
      </c>
      <c r="E134" s="136" t="s">
        <v>151</v>
      </c>
      <c r="F134" s="137" t="s">
        <v>152</v>
      </c>
      <c r="G134" s="138" t="s">
        <v>153</v>
      </c>
      <c r="H134" s="139">
        <v>752</v>
      </c>
      <c r="I134" s="140"/>
      <c r="J134" s="141">
        <f>ROUND(I134*H134,2)</f>
        <v>0</v>
      </c>
      <c r="K134" s="137" t="s">
        <v>154</v>
      </c>
      <c r="L134" s="31"/>
      <c r="M134" s="142" t="s">
        <v>1</v>
      </c>
      <c r="N134" s="143" t="s">
        <v>44</v>
      </c>
      <c r="P134" s="144">
        <f>O134*H134</f>
        <v>0</v>
      </c>
      <c r="Q134" s="144">
        <v>1.0000000000000001E-5</v>
      </c>
      <c r="R134" s="144">
        <f>Q134*H134</f>
        <v>7.5200000000000006E-3</v>
      </c>
      <c r="S134" s="144">
        <v>0.115</v>
      </c>
      <c r="T134" s="145">
        <f>S134*H134</f>
        <v>86.48</v>
      </c>
      <c r="AR134" s="146" t="s">
        <v>155</v>
      </c>
      <c r="AT134" s="146" t="s">
        <v>150</v>
      </c>
      <c r="AU134" s="146" t="s">
        <v>88</v>
      </c>
      <c r="AY134" s="16" t="s">
        <v>148</v>
      </c>
      <c r="BE134" s="147">
        <f>IF(N134="základní",J134,0)</f>
        <v>0</v>
      </c>
      <c r="BF134" s="147">
        <f>IF(N134="snížená",J134,0)</f>
        <v>0</v>
      </c>
      <c r="BG134" s="147">
        <f>IF(N134="zákl. přenesená",J134,0)</f>
        <v>0</v>
      </c>
      <c r="BH134" s="147">
        <f>IF(N134="sníž. přenesená",J134,0)</f>
        <v>0</v>
      </c>
      <c r="BI134" s="147">
        <f>IF(N134="nulová",J134,0)</f>
        <v>0</v>
      </c>
      <c r="BJ134" s="16" t="s">
        <v>86</v>
      </c>
      <c r="BK134" s="147">
        <f>ROUND(I134*H134,2)</f>
        <v>0</v>
      </c>
      <c r="BL134" s="16" t="s">
        <v>155</v>
      </c>
      <c r="BM134" s="146" t="s">
        <v>651</v>
      </c>
    </row>
    <row r="135" spans="2:65" s="1" customFormat="1" ht="29.25">
      <c r="B135" s="31"/>
      <c r="D135" s="148" t="s">
        <v>157</v>
      </c>
      <c r="F135" s="149" t="s">
        <v>158</v>
      </c>
      <c r="I135" s="150"/>
      <c r="L135" s="31"/>
      <c r="M135" s="151"/>
      <c r="T135" s="55"/>
      <c r="AT135" s="16" t="s">
        <v>157</v>
      </c>
      <c r="AU135" s="16" t="s">
        <v>88</v>
      </c>
    </row>
    <row r="136" spans="2:65" s="12" customFormat="1" ht="11.25">
      <c r="B136" s="152"/>
      <c r="D136" s="148" t="s">
        <v>159</v>
      </c>
      <c r="E136" s="153" t="s">
        <v>1</v>
      </c>
      <c r="F136" s="154" t="s">
        <v>160</v>
      </c>
      <c r="H136" s="153" t="s">
        <v>1</v>
      </c>
      <c r="I136" s="155"/>
      <c r="L136" s="152"/>
      <c r="M136" s="156"/>
      <c r="T136" s="157"/>
      <c r="AT136" s="153" t="s">
        <v>159</v>
      </c>
      <c r="AU136" s="153" t="s">
        <v>88</v>
      </c>
      <c r="AV136" s="12" t="s">
        <v>86</v>
      </c>
      <c r="AW136" s="12" t="s">
        <v>33</v>
      </c>
      <c r="AX136" s="12" t="s">
        <v>79</v>
      </c>
      <c r="AY136" s="153" t="s">
        <v>148</v>
      </c>
    </row>
    <row r="137" spans="2:65" s="13" customFormat="1" ht="11.25">
      <c r="B137" s="158"/>
      <c r="D137" s="148" t="s">
        <v>159</v>
      </c>
      <c r="E137" s="159" t="s">
        <v>1</v>
      </c>
      <c r="F137" s="160" t="s">
        <v>652</v>
      </c>
      <c r="H137" s="161">
        <v>752</v>
      </c>
      <c r="I137" s="162"/>
      <c r="L137" s="158"/>
      <c r="M137" s="163"/>
      <c r="T137" s="164"/>
      <c r="AT137" s="159" t="s">
        <v>159</v>
      </c>
      <c r="AU137" s="159" t="s">
        <v>88</v>
      </c>
      <c r="AV137" s="13" t="s">
        <v>88</v>
      </c>
      <c r="AW137" s="13" t="s">
        <v>33</v>
      </c>
      <c r="AX137" s="13" t="s">
        <v>79</v>
      </c>
      <c r="AY137" s="159" t="s">
        <v>148</v>
      </c>
    </row>
    <row r="138" spans="2:65" s="14" customFormat="1" ht="11.25">
      <c r="B138" s="165"/>
      <c r="D138" s="148" t="s">
        <v>159</v>
      </c>
      <c r="E138" s="166" t="s">
        <v>1</v>
      </c>
      <c r="F138" s="167" t="s">
        <v>162</v>
      </c>
      <c r="H138" s="168">
        <v>752</v>
      </c>
      <c r="I138" s="169"/>
      <c r="L138" s="165"/>
      <c r="M138" s="170"/>
      <c r="T138" s="171"/>
      <c r="AT138" s="166" t="s">
        <v>159</v>
      </c>
      <c r="AU138" s="166" t="s">
        <v>88</v>
      </c>
      <c r="AV138" s="14" t="s">
        <v>155</v>
      </c>
      <c r="AW138" s="14" t="s">
        <v>33</v>
      </c>
      <c r="AX138" s="14" t="s">
        <v>86</v>
      </c>
      <c r="AY138" s="166" t="s">
        <v>148</v>
      </c>
    </row>
    <row r="139" spans="2:65" s="11" customFormat="1" ht="22.9" customHeight="1">
      <c r="B139" s="123"/>
      <c r="D139" s="124" t="s">
        <v>78</v>
      </c>
      <c r="E139" s="133" t="s">
        <v>181</v>
      </c>
      <c r="F139" s="133" t="s">
        <v>182</v>
      </c>
      <c r="I139" s="126"/>
      <c r="J139" s="134">
        <f>BK139</f>
        <v>0</v>
      </c>
      <c r="L139" s="123"/>
      <c r="M139" s="128"/>
      <c r="P139" s="129">
        <f>SUM(P140:P154)</f>
        <v>0</v>
      </c>
      <c r="R139" s="129">
        <f>SUM(R140:R154)</f>
        <v>23.49248</v>
      </c>
      <c r="T139" s="130">
        <f>SUM(T140:T154)</f>
        <v>0</v>
      </c>
      <c r="AR139" s="124" t="s">
        <v>86</v>
      </c>
      <c r="AT139" s="131" t="s">
        <v>78</v>
      </c>
      <c r="AU139" s="131" t="s">
        <v>86</v>
      </c>
      <c r="AY139" s="124" t="s">
        <v>148</v>
      </c>
      <c r="BK139" s="132">
        <f>SUM(BK140:BK154)</f>
        <v>0</v>
      </c>
    </row>
    <row r="140" spans="2:65" s="1" customFormat="1" ht="24.2" customHeight="1">
      <c r="B140" s="31"/>
      <c r="C140" s="135" t="s">
        <v>197</v>
      </c>
      <c r="D140" s="135" t="s">
        <v>150</v>
      </c>
      <c r="E140" s="136" t="s">
        <v>183</v>
      </c>
      <c r="F140" s="137" t="s">
        <v>184</v>
      </c>
      <c r="G140" s="138" t="s">
        <v>153</v>
      </c>
      <c r="H140" s="139">
        <v>150.4</v>
      </c>
      <c r="I140" s="140"/>
      <c r="J140" s="141">
        <f>ROUND(I140*H140,2)</f>
        <v>0</v>
      </c>
      <c r="K140" s="137" t="s">
        <v>154</v>
      </c>
      <c r="L140" s="31"/>
      <c r="M140" s="142" t="s">
        <v>1</v>
      </c>
      <c r="N140" s="143" t="s">
        <v>44</v>
      </c>
      <c r="P140" s="144">
        <f>O140*H140</f>
        <v>0</v>
      </c>
      <c r="Q140" s="144">
        <v>0.15620000000000001</v>
      </c>
      <c r="R140" s="144">
        <f>Q140*H140</f>
        <v>23.49248</v>
      </c>
      <c r="S140" s="144">
        <v>0</v>
      </c>
      <c r="T140" s="145">
        <f>S140*H140</f>
        <v>0</v>
      </c>
      <c r="AR140" s="146" t="s">
        <v>155</v>
      </c>
      <c r="AT140" s="146" t="s">
        <v>150</v>
      </c>
      <c r="AU140" s="146" t="s">
        <v>88</v>
      </c>
      <c r="AY140" s="16" t="s">
        <v>148</v>
      </c>
      <c r="BE140" s="147">
        <f>IF(N140="základní",J140,0)</f>
        <v>0</v>
      </c>
      <c r="BF140" s="147">
        <f>IF(N140="snížená",J140,0)</f>
        <v>0</v>
      </c>
      <c r="BG140" s="147">
        <f>IF(N140="zákl. přenesená",J140,0)</f>
        <v>0</v>
      </c>
      <c r="BH140" s="147">
        <f>IF(N140="sníž. přenesená",J140,0)</f>
        <v>0</v>
      </c>
      <c r="BI140" s="147">
        <f>IF(N140="nulová",J140,0)</f>
        <v>0</v>
      </c>
      <c r="BJ140" s="16" t="s">
        <v>86</v>
      </c>
      <c r="BK140" s="147">
        <f>ROUND(I140*H140,2)</f>
        <v>0</v>
      </c>
      <c r="BL140" s="16" t="s">
        <v>155</v>
      </c>
      <c r="BM140" s="146" t="s">
        <v>653</v>
      </c>
    </row>
    <row r="141" spans="2:65" s="1" customFormat="1" ht="19.5">
      <c r="B141" s="31"/>
      <c r="D141" s="148" t="s">
        <v>157</v>
      </c>
      <c r="F141" s="149" t="s">
        <v>186</v>
      </c>
      <c r="I141" s="150"/>
      <c r="L141" s="31"/>
      <c r="M141" s="151"/>
      <c r="T141" s="55"/>
      <c r="AT141" s="16" t="s">
        <v>157</v>
      </c>
      <c r="AU141" s="16" t="s">
        <v>88</v>
      </c>
    </row>
    <row r="142" spans="2:65" s="12" customFormat="1" ht="11.25">
      <c r="B142" s="152"/>
      <c r="D142" s="148" t="s">
        <v>159</v>
      </c>
      <c r="E142" s="153" t="s">
        <v>1</v>
      </c>
      <c r="F142" s="154" t="s">
        <v>623</v>
      </c>
      <c r="H142" s="153" t="s">
        <v>1</v>
      </c>
      <c r="I142" s="155"/>
      <c r="L142" s="152"/>
      <c r="M142" s="156"/>
      <c r="T142" s="157"/>
      <c r="AT142" s="153" t="s">
        <v>159</v>
      </c>
      <c r="AU142" s="153" t="s">
        <v>88</v>
      </c>
      <c r="AV142" s="12" t="s">
        <v>86</v>
      </c>
      <c r="AW142" s="12" t="s">
        <v>33</v>
      </c>
      <c r="AX142" s="12" t="s">
        <v>79</v>
      </c>
      <c r="AY142" s="153" t="s">
        <v>148</v>
      </c>
    </row>
    <row r="143" spans="2:65" s="13" customFormat="1" ht="11.25">
      <c r="B143" s="158"/>
      <c r="D143" s="148" t="s">
        <v>159</v>
      </c>
      <c r="E143" s="159" t="s">
        <v>1</v>
      </c>
      <c r="F143" s="160" t="s">
        <v>654</v>
      </c>
      <c r="H143" s="161">
        <v>150.4</v>
      </c>
      <c r="I143" s="162"/>
      <c r="L143" s="158"/>
      <c r="M143" s="163"/>
      <c r="T143" s="164"/>
      <c r="AT143" s="159" t="s">
        <v>159</v>
      </c>
      <c r="AU143" s="159" t="s">
        <v>88</v>
      </c>
      <c r="AV143" s="13" t="s">
        <v>88</v>
      </c>
      <c r="AW143" s="13" t="s">
        <v>33</v>
      </c>
      <c r="AX143" s="13" t="s">
        <v>79</v>
      </c>
      <c r="AY143" s="159" t="s">
        <v>148</v>
      </c>
    </row>
    <row r="144" spans="2:65" s="14" customFormat="1" ht="11.25">
      <c r="B144" s="165"/>
      <c r="D144" s="148" t="s">
        <v>159</v>
      </c>
      <c r="E144" s="166" t="s">
        <v>1</v>
      </c>
      <c r="F144" s="167" t="s">
        <v>162</v>
      </c>
      <c r="H144" s="168">
        <v>150.4</v>
      </c>
      <c r="I144" s="169"/>
      <c r="L144" s="165"/>
      <c r="M144" s="170"/>
      <c r="T144" s="171"/>
      <c r="AT144" s="166" t="s">
        <v>159</v>
      </c>
      <c r="AU144" s="166" t="s">
        <v>88</v>
      </c>
      <c r="AV144" s="14" t="s">
        <v>155</v>
      </c>
      <c r="AW144" s="14" t="s">
        <v>33</v>
      </c>
      <c r="AX144" s="14" t="s">
        <v>86</v>
      </c>
      <c r="AY144" s="166" t="s">
        <v>148</v>
      </c>
    </row>
    <row r="145" spans="2:65" s="1" customFormat="1" ht="24.2" customHeight="1">
      <c r="B145" s="31"/>
      <c r="C145" s="135" t="s">
        <v>202</v>
      </c>
      <c r="D145" s="135" t="s">
        <v>150</v>
      </c>
      <c r="E145" s="136" t="s">
        <v>191</v>
      </c>
      <c r="F145" s="137" t="s">
        <v>192</v>
      </c>
      <c r="G145" s="138" t="s">
        <v>153</v>
      </c>
      <c r="H145" s="139">
        <v>752</v>
      </c>
      <c r="I145" s="140"/>
      <c r="J145" s="141">
        <f>ROUND(I145*H145,2)</f>
        <v>0</v>
      </c>
      <c r="K145" s="137" t="s">
        <v>154</v>
      </c>
      <c r="L145" s="31"/>
      <c r="M145" s="142" t="s">
        <v>1</v>
      </c>
      <c r="N145" s="143" t="s">
        <v>44</v>
      </c>
      <c r="P145" s="144">
        <f>O145*H145</f>
        <v>0</v>
      </c>
      <c r="Q145" s="144">
        <v>0</v>
      </c>
      <c r="R145" s="144">
        <f>Q145*H145</f>
        <v>0</v>
      </c>
      <c r="S145" s="144">
        <v>0</v>
      </c>
      <c r="T145" s="145">
        <f>S145*H145</f>
        <v>0</v>
      </c>
      <c r="AR145" s="146" t="s">
        <v>155</v>
      </c>
      <c r="AT145" s="146" t="s">
        <v>150</v>
      </c>
      <c r="AU145" s="146" t="s">
        <v>88</v>
      </c>
      <c r="AY145" s="16" t="s">
        <v>148</v>
      </c>
      <c r="BE145" s="147">
        <f>IF(N145="základní",J145,0)</f>
        <v>0</v>
      </c>
      <c r="BF145" s="147">
        <f>IF(N145="snížená",J145,0)</f>
        <v>0</v>
      </c>
      <c r="BG145" s="147">
        <f>IF(N145="zákl. přenesená",J145,0)</f>
        <v>0</v>
      </c>
      <c r="BH145" s="147">
        <f>IF(N145="sníž. přenesená",J145,0)</f>
        <v>0</v>
      </c>
      <c r="BI145" s="147">
        <f>IF(N145="nulová",J145,0)</f>
        <v>0</v>
      </c>
      <c r="BJ145" s="16" t="s">
        <v>86</v>
      </c>
      <c r="BK145" s="147">
        <f>ROUND(I145*H145,2)</f>
        <v>0</v>
      </c>
      <c r="BL145" s="16" t="s">
        <v>155</v>
      </c>
      <c r="BM145" s="146" t="s">
        <v>655</v>
      </c>
    </row>
    <row r="146" spans="2:65" s="1" customFormat="1" ht="19.5">
      <c r="B146" s="31"/>
      <c r="D146" s="148" t="s">
        <v>157</v>
      </c>
      <c r="F146" s="149" t="s">
        <v>194</v>
      </c>
      <c r="I146" s="150"/>
      <c r="L146" s="31"/>
      <c r="M146" s="151"/>
      <c r="T146" s="55"/>
      <c r="AT146" s="16" t="s">
        <v>157</v>
      </c>
      <c r="AU146" s="16" t="s">
        <v>88</v>
      </c>
    </row>
    <row r="147" spans="2:65" s="12" customFormat="1" ht="11.25">
      <c r="B147" s="152"/>
      <c r="D147" s="148" t="s">
        <v>159</v>
      </c>
      <c r="E147" s="153" t="s">
        <v>1</v>
      </c>
      <c r="F147" s="154" t="s">
        <v>195</v>
      </c>
      <c r="H147" s="153" t="s">
        <v>1</v>
      </c>
      <c r="I147" s="155"/>
      <c r="L147" s="152"/>
      <c r="M147" s="156"/>
      <c r="T147" s="157"/>
      <c r="AT147" s="153" t="s">
        <v>159</v>
      </c>
      <c r="AU147" s="153" t="s">
        <v>88</v>
      </c>
      <c r="AV147" s="12" t="s">
        <v>86</v>
      </c>
      <c r="AW147" s="12" t="s">
        <v>33</v>
      </c>
      <c r="AX147" s="12" t="s">
        <v>79</v>
      </c>
      <c r="AY147" s="153" t="s">
        <v>148</v>
      </c>
    </row>
    <row r="148" spans="2:65" s="13" customFormat="1" ht="11.25">
      <c r="B148" s="158"/>
      <c r="D148" s="148" t="s">
        <v>159</v>
      </c>
      <c r="E148" s="159" t="s">
        <v>1</v>
      </c>
      <c r="F148" s="160" t="s">
        <v>652</v>
      </c>
      <c r="H148" s="161">
        <v>752</v>
      </c>
      <c r="I148" s="162"/>
      <c r="L148" s="158"/>
      <c r="M148" s="163"/>
      <c r="T148" s="164"/>
      <c r="AT148" s="159" t="s">
        <v>159</v>
      </c>
      <c r="AU148" s="159" t="s">
        <v>88</v>
      </c>
      <c r="AV148" s="13" t="s">
        <v>88</v>
      </c>
      <c r="AW148" s="13" t="s">
        <v>33</v>
      </c>
      <c r="AX148" s="13" t="s">
        <v>79</v>
      </c>
      <c r="AY148" s="159" t="s">
        <v>148</v>
      </c>
    </row>
    <row r="149" spans="2:65" s="14" customFormat="1" ht="11.25">
      <c r="B149" s="165"/>
      <c r="D149" s="148" t="s">
        <v>159</v>
      </c>
      <c r="E149" s="166" t="s">
        <v>1</v>
      </c>
      <c r="F149" s="167" t="s">
        <v>162</v>
      </c>
      <c r="H149" s="168">
        <v>752</v>
      </c>
      <c r="I149" s="169"/>
      <c r="L149" s="165"/>
      <c r="M149" s="170"/>
      <c r="T149" s="171"/>
      <c r="AT149" s="166" t="s">
        <v>159</v>
      </c>
      <c r="AU149" s="166" t="s">
        <v>88</v>
      </c>
      <c r="AV149" s="14" t="s">
        <v>155</v>
      </c>
      <c r="AW149" s="14" t="s">
        <v>33</v>
      </c>
      <c r="AX149" s="14" t="s">
        <v>86</v>
      </c>
      <c r="AY149" s="166" t="s">
        <v>148</v>
      </c>
    </row>
    <row r="150" spans="2:65" s="1" customFormat="1" ht="24.2" customHeight="1">
      <c r="B150" s="31"/>
      <c r="C150" s="135" t="s">
        <v>209</v>
      </c>
      <c r="D150" s="135" t="s">
        <v>150</v>
      </c>
      <c r="E150" s="136" t="s">
        <v>198</v>
      </c>
      <c r="F150" s="137" t="s">
        <v>199</v>
      </c>
      <c r="G150" s="138" t="s">
        <v>153</v>
      </c>
      <c r="H150" s="139">
        <v>752</v>
      </c>
      <c r="I150" s="140"/>
      <c r="J150" s="141">
        <f>ROUND(I150*H150,2)</f>
        <v>0</v>
      </c>
      <c r="K150" s="137" t="s">
        <v>154</v>
      </c>
      <c r="L150" s="31"/>
      <c r="M150" s="142" t="s">
        <v>1</v>
      </c>
      <c r="N150" s="143" t="s">
        <v>44</v>
      </c>
      <c r="P150" s="144">
        <f>O150*H150</f>
        <v>0</v>
      </c>
      <c r="Q150" s="144">
        <v>0</v>
      </c>
      <c r="R150" s="144">
        <f>Q150*H150</f>
        <v>0</v>
      </c>
      <c r="S150" s="144">
        <v>0</v>
      </c>
      <c r="T150" s="145">
        <f>S150*H150</f>
        <v>0</v>
      </c>
      <c r="AR150" s="146" t="s">
        <v>155</v>
      </c>
      <c r="AT150" s="146" t="s">
        <v>150</v>
      </c>
      <c r="AU150" s="146" t="s">
        <v>88</v>
      </c>
      <c r="AY150" s="16" t="s">
        <v>148</v>
      </c>
      <c r="BE150" s="147">
        <f>IF(N150="základní",J150,0)</f>
        <v>0</v>
      </c>
      <c r="BF150" s="147">
        <f>IF(N150="snížená",J150,0)</f>
        <v>0</v>
      </c>
      <c r="BG150" s="147">
        <f>IF(N150="zákl. přenesená",J150,0)</f>
        <v>0</v>
      </c>
      <c r="BH150" s="147">
        <f>IF(N150="sníž. přenesená",J150,0)</f>
        <v>0</v>
      </c>
      <c r="BI150" s="147">
        <f>IF(N150="nulová",J150,0)</f>
        <v>0</v>
      </c>
      <c r="BJ150" s="16" t="s">
        <v>86</v>
      </c>
      <c r="BK150" s="147">
        <f>ROUND(I150*H150,2)</f>
        <v>0</v>
      </c>
      <c r="BL150" s="16" t="s">
        <v>155</v>
      </c>
      <c r="BM150" s="146" t="s">
        <v>656</v>
      </c>
    </row>
    <row r="151" spans="2:65" s="1" customFormat="1" ht="29.25">
      <c r="B151" s="31"/>
      <c r="D151" s="148" t="s">
        <v>157</v>
      </c>
      <c r="F151" s="149" t="s">
        <v>201</v>
      </c>
      <c r="I151" s="150"/>
      <c r="L151" s="31"/>
      <c r="M151" s="151"/>
      <c r="T151" s="55"/>
      <c r="AT151" s="16" t="s">
        <v>157</v>
      </c>
      <c r="AU151" s="16" t="s">
        <v>88</v>
      </c>
    </row>
    <row r="152" spans="2:65" s="12" customFormat="1" ht="11.25">
      <c r="B152" s="152"/>
      <c r="D152" s="148" t="s">
        <v>159</v>
      </c>
      <c r="E152" s="153" t="s">
        <v>1</v>
      </c>
      <c r="F152" s="154" t="s">
        <v>195</v>
      </c>
      <c r="H152" s="153" t="s">
        <v>1</v>
      </c>
      <c r="I152" s="155"/>
      <c r="L152" s="152"/>
      <c r="M152" s="156"/>
      <c r="T152" s="157"/>
      <c r="AT152" s="153" t="s">
        <v>159</v>
      </c>
      <c r="AU152" s="153" t="s">
        <v>88</v>
      </c>
      <c r="AV152" s="12" t="s">
        <v>86</v>
      </c>
      <c r="AW152" s="12" t="s">
        <v>33</v>
      </c>
      <c r="AX152" s="12" t="s">
        <v>79</v>
      </c>
      <c r="AY152" s="153" t="s">
        <v>148</v>
      </c>
    </row>
    <row r="153" spans="2:65" s="13" customFormat="1" ht="11.25">
      <c r="B153" s="158"/>
      <c r="D153" s="148" t="s">
        <v>159</v>
      </c>
      <c r="E153" s="159" t="s">
        <v>1</v>
      </c>
      <c r="F153" s="160" t="s">
        <v>652</v>
      </c>
      <c r="H153" s="161">
        <v>752</v>
      </c>
      <c r="I153" s="162"/>
      <c r="L153" s="158"/>
      <c r="M153" s="163"/>
      <c r="T153" s="164"/>
      <c r="AT153" s="159" t="s">
        <v>159</v>
      </c>
      <c r="AU153" s="159" t="s">
        <v>88</v>
      </c>
      <c r="AV153" s="13" t="s">
        <v>88</v>
      </c>
      <c r="AW153" s="13" t="s">
        <v>33</v>
      </c>
      <c r="AX153" s="13" t="s">
        <v>79</v>
      </c>
      <c r="AY153" s="159" t="s">
        <v>148</v>
      </c>
    </row>
    <row r="154" spans="2:65" s="14" customFormat="1" ht="11.25">
      <c r="B154" s="165"/>
      <c r="D154" s="148" t="s">
        <v>159</v>
      </c>
      <c r="E154" s="166" t="s">
        <v>1</v>
      </c>
      <c r="F154" s="167" t="s">
        <v>162</v>
      </c>
      <c r="H154" s="168">
        <v>752</v>
      </c>
      <c r="I154" s="169"/>
      <c r="L154" s="165"/>
      <c r="M154" s="170"/>
      <c r="T154" s="171"/>
      <c r="AT154" s="166" t="s">
        <v>159</v>
      </c>
      <c r="AU154" s="166" t="s">
        <v>88</v>
      </c>
      <c r="AV154" s="14" t="s">
        <v>155</v>
      </c>
      <c r="AW154" s="14" t="s">
        <v>33</v>
      </c>
      <c r="AX154" s="14" t="s">
        <v>86</v>
      </c>
      <c r="AY154" s="166" t="s">
        <v>148</v>
      </c>
    </row>
    <row r="155" spans="2:65" s="11" customFormat="1" ht="22.9" customHeight="1">
      <c r="B155" s="123"/>
      <c r="D155" s="124" t="s">
        <v>78</v>
      </c>
      <c r="E155" s="133" t="s">
        <v>202</v>
      </c>
      <c r="F155" s="133" t="s">
        <v>203</v>
      </c>
      <c r="I155" s="126"/>
      <c r="J155" s="134">
        <f>BK155</f>
        <v>0</v>
      </c>
      <c r="L155" s="123"/>
      <c r="M155" s="128"/>
      <c r="P155" s="129">
        <f>SUM(P156:P158)</f>
        <v>0</v>
      </c>
      <c r="R155" s="129">
        <f>SUM(R156:R158)</f>
        <v>1.8664800000000001</v>
      </c>
      <c r="T155" s="130">
        <f>SUM(T156:T158)</f>
        <v>0</v>
      </c>
      <c r="AR155" s="124" t="s">
        <v>86</v>
      </c>
      <c r="AT155" s="131" t="s">
        <v>78</v>
      </c>
      <c r="AU155" s="131" t="s">
        <v>86</v>
      </c>
      <c r="AY155" s="124" t="s">
        <v>148</v>
      </c>
      <c r="BK155" s="132">
        <f>SUM(BK156:BK158)</f>
        <v>0</v>
      </c>
    </row>
    <row r="156" spans="2:65" s="1" customFormat="1" ht="33" customHeight="1">
      <c r="B156" s="31"/>
      <c r="C156" s="135" t="s">
        <v>190</v>
      </c>
      <c r="D156" s="135" t="s">
        <v>150</v>
      </c>
      <c r="E156" s="136" t="s">
        <v>214</v>
      </c>
      <c r="F156" s="137" t="s">
        <v>215</v>
      </c>
      <c r="G156" s="138" t="s">
        <v>206</v>
      </c>
      <c r="H156" s="139">
        <v>6</v>
      </c>
      <c r="I156" s="140"/>
      <c r="J156" s="141">
        <f>ROUND(I156*H156,2)</f>
        <v>0</v>
      </c>
      <c r="K156" s="137" t="s">
        <v>207</v>
      </c>
      <c r="L156" s="31"/>
      <c r="M156" s="142" t="s">
        <v>1</v>
      </c>
      <c r="N156" s="143" t="s">
        <v>44</v>
      </c>
      <c r="P156" s="144">
        <f>O156*H156</f>
        <v>0</v>
      </c>
      <c r="Q156" s="144">
        <v>0.31108000000000002</v>
      </c>
      <c r="R156" s="144">
        <f>Q156*H156</f>
        <v>1.8664800000000001</v>
      </c>
      <c r="S156" s="144">
        <v>0</v>
      </c>
      <c r="T156" s="145">
        <f>S156*H156</f>
        <v>0</v>
      </c>
      <c r="AR156" s="146" t="s">
        <v>155</v>
      </c>
      <c r="AT156" s="146" t="s">
        <v>150</v>
      </c>
      <c r="AU156" s="146" t="s">
        <v>88</v>
      </c>
      <c r="AY156" s="16" t="s">
        <v>148</v>
      </c>
      <c r="BE156" s="147">
        <f>IF(N156="základní",J156,0)</f>
        <v>0</v>
      </c>
      <c r="BF156" s="147">
        <f>IF(N156="snížená",J156,0)</f>
        <v>0</v>
      </c>
      <c r="BG156" s="147">
        <f>IF(N156="zákl. přenesená",J156,0)</f>
        <v>0</v>
      </c>
      <c r="BH156" s="147">
        <f>IF(N156="sníž. přenesená",J156,0)</f>
        <v>0</v>
      </c>
      <c r="BI156" s="147">
        <f>IF(N156="nulová",J156,0)</f>
        <v>0</v>
      </c>
      <c r="BJ156" s="16" t="s">
        <v>86</v>
      </c>
      <c r="BK156" s="147">
        <f>ROUND(I156*H156,2)</f>
        <v>0</v>
      </c>
      <c r="BL156" s="16" t="s">
        <v>155</v>
      </c>
      <c r="BM156" s="146" t="s">
        <v>657</v>
      </c>
    </row>
    <row r="157" spans="2:65" s="1" customFormat="1" ht="19.5">
      <c r="B157" s="31"/>
      <c r="D157" s="148" t="s">
        <v>157</v>
      </c>
      <c r="F157" s="149" t="s">
        <v>217</v>
      </c>
      <c r="I157" s="150"/>
      <c r="L157" s="31"/>
      <c r="M157" s="151"/>
      <c r="T157" s="55"/>
      <c r="AT157" s="16" t="s">
        <v>157</v>
      </c>
      <c r="AU157" s="16" t="s">
        <v>88</v>
      </c>
    </row>
    <row r="158" spans="2:65" s="13" customFormat="1" ht="11.25">
      <c r="B158" s="158"/>
      <c r="D158" s="148" t="s">
        <v>159</v>
      </c>
      <c r="E158" s="159" t="s">
        <v>1</v>
      </c>
      <c r="F158" s="160" t="s">
        <v>190</v>
      </c>
      <c r="H158" s="161">
        <v>6</v>
      </c>
      <c r="I158" s="162"/>
      <c r="L158" s="158"/>
      <c r="M158" s="163"/>
      <c r="T158" s="164"/>
      <c r="AT158" s="159" t="s">
        <v>159</v>
      </c>
      <c r="AU158" s="159" t="s">
        <v>88</v>
      </c>
      <c r="AV158" s="13" t="s">
        <v>88</v>
      </c>
      <c r="AW158" s="13" t="s">
        <v>33</v>
      </c>
      <c r="AX158" s="13" t="s">
        <v>86</v>
      </c>
      <c r="AY158" s="159" t="s">
        <v>148</v>
      </c>
    </row>
    <row r="159" spans="2:65" s="11" customFormat="1" ht="22.9" customHeight="1">
      <c r="B159" s="123"/>
      <c r="D159" s="124" t="s">
        <v>78</v>
      </c>
      <c r="E159" s="133" t="s">
        <v>209</v>
      </c>
      <c r="F159" s="133" t="s">
        <v>219</v>
      </c>
      <c r="I159" s="126"/>
      <c r="J159" s="134">
        <f>BK159</f>
        <v>0</v>
      </c>
      <c r="L159" s="123"/>
      <c r="M159" s="128"/>
      <c r="P159" s="129">
        <f>SUM(P160:P302)</f>
        <v>0</v>
      </c>
      <c r="R159" s="129">
        <f>SUM(R160:R302)</f>
        <v>1.3179800000000002</v>
      </c>
      <c r="T159" s="130">
        <f>SUM(T160:T302)</f>
        <v>1.504</v>
      </c>
      <c r="AR159" s="124" t="s">
        <v>86</v>
      </c>
      <c r="AT159" s="131" t="s">
        <v>78</v>
      </c>
      <c r="AU159" s="131" t="s">
        <v>86</v>
      </c>
      <c r="AY159" s="124" t="s">
        <v>148</v>
      </c>
      <c r="BK159" s="132">
        <f>SUM(BK160:BK302)</f>
        <v>0</v>
      </c>
    </row>
    <row r="160" spans="2:65" s="1" customFormat="1" ht="24.2" customHeight="1">
      <c r="B160" s="31"/>
      <c r="C160" s="135" t="s">
        <v>320</v>
      </c>
      <c r="D160" s="135" t="s">
        <v>150</v>
      </c>
      <c r="E160" s="136" t="s">
        <v>658</v>
      </c>
      <c r="F160" s="137" t="s">
        <v>659</v>
      </c>
      <c r="G160" s="138" t="s">
        <v>206</v>
      </c>
      <c r="H160" s="139">
        <v>13</v>
      </c>
      <c r="I160" s="140"/>
      <c r="J160" s="141">
        <f>ROUND(I160*H160,2)</f>
        <v>0</v>
      </c>
      <c r="K160" s="137" t="s">
        <v>154</v>
      </c>
      <c r="L160" s="31"/>
      <c r="M160" s="142" t="s">
        <v>1</v>
      </c>
      <c r="N160" s="143" t="s">
        <v>44</v>
      </c>
      <c r="P160" s="144">
        <f>O160*H160</f>
        <v>0</v>
      </c>
      <c r="Q160" s="144">
        <v>3.0000000000000001E-5</v>
      </c>
      <c r="R160" s="144">
        <f>Q160*H160</f>
        <v>3.8999999999999999E-4</v>
      </c>
      <c r="S160" s="144">
        <v>0</v>
      </c>
      <c r="T160" s="145">
        <f>S160*H160</f>
        <v>0</v>
      </c>
      <c r="AR160" s="146" t="s">
        <v>155</v>
      </c>
      <c r="AT160" s="146" t="s">
        <v>150</v>
      </c>
      <c r="AU160" s="146" t="s">
        <v>88</v>
      </c>
      <c r="AY160" s="16" t="s">
        <v>148</v>
      </c>
      <c r="BE160" s="147">
        <f>IF(N160="základní",J160,0)</f>
        <v>0</v>
      </c>
      <c r="BF160" s="147">
        <f>IF(N160="snížená",J160,0)</f>
        <v>0</v>
      </c>
      <c r="BG160" s="147">
        <f>IF(N160="zákl. přenesená",J160,0)</f>
        <v>0</v>
      </c>
      <c r="BH160" s="147">
        <f>IF(N160="sníž. přenesená",J160,0)</f>
        <v>0</v>
      </c>
      <c r="BI160" s="147">
        <f>IF(N160="nulová",J160,0)</f>
        <v>0</v>
      </c>
      <c r="BJ160" s="16" t="s">
        <v>86</v>
      </c>
      <c r="BK160" s="147">
        <f>ROUND(I160*H160,2)</f>
        <v>0</v>
      </c>
      <c r="BL160" s="16" t="s">
        <v>155</v>
      </c>
      <c r="BM160" s="146" t="s">
        <v>660</v>
      </c>
    </row>
    <row r="161" spans="2:65" s="1" customFormat="1" ht="19.5">
      <c r="B161" s="31"/>
      <c r="D161" s="148" t="s">
        <v>157</v>
      </c>
      <c r="F161" s="149" t="s">
        <v>661</v>
      </c>
      <c r="I161" s="150"/>
      <c r="L161" s="31"/>
      <c r="M161" s="151"/>
      <c r="T161" s="55"/>
      <c r="AT161" s="16" t="s">
        <v>157</v>
      </c>
      <c r="AU161" s="16" t="s">
        <v>88</v>
      </c>
    </row>
    <row r="162" spans="2:65" s="12" customFormat="1" ht="11.25">
      <c r="B162" s="152"/>
      <c r="D162" s="148" t="s">
        <v>159</v>
      </c>
      <c r="E162" s="153" t="s">
        <v>1</v>
      </c>
      <c r="F162" s="154" t="s">
        <v>195</v>
      </c>
      <c r="H162" s="153" t="s">
        <v>1</v>
      </c>
      <c r="I162" s="155"/>
      <c r="L162" s="152"/>
      <c r="M162" s="156"/>
      <c r="T162" s="157"/>
      <c r="AT162" s="153" t="s">
        <v>159</v>
      </c>
      <c r="AU162" s="153" t="s">
        <v>88</v>
      </c>
      <c r="AV162" s="12" t="s">
        <v>86</v>
      </c>
      <c r="AW162" s="12" t="s">
        <v>33</v>
      </c>
      <c r="AX162" s="12" t="s">
        <v>79</v>
      </c>
      <c r="AY162" s="153" t="s">
        <v>148</v>
      </c>
    </row>
    <row r="163" spans="2:65" s="13" customFormat="1" ht="11.25">
      <c r="B163" s="158"/>
      <c r="D163" s="148" t="s">
        <v>159</v>
      </c>
      <c r="E163" s="159" t="s">
        <v>1</v>
      </c>
      <c r="F163" s="160" t="s">
        <v>662</v>
      </c>
      <c r="H163" s="161">
        <v>13</v>
      </c>
      <c r="I163" s="162"/>
      <c r="L163" s="158"/>
      <c r="M163" s="163"/>
      <c r="T163" s="164"/>
      <c r="AT163" s="159" t="s">
        <v>159</v>
      </c>
      <c r="AU163" s="159" t="s">
        <v>88</v>
      </c>
      <c r="AV163" s="13" t="s">
        <v>88</v>
      </c>
      <c r="AW163" s="13" t="s">
        <v>33</v>
      </c>
      <c r="AX163" s="13" t="s">
        <v>79</v>
      </c>
      <c r="AY163" s="159" t="s">
        <v>148</v>
      </c>
    </row>
    <row r="164" spans="2:65" s="14" customFormat="1" ht="11.25">
      <c r="B164" s="165"/>
      <c r="D164" s="148" t="s">
        <v>159</v>
      </c>
      <c r="E164" s="166" t="s">
        <v>1</v>
      </c>
      <c r="F164" s="167" t="s">
        <v>162</v>
      </c>
      <c r="H164" s="168">
        <v>13</v>
      </c>
      <c r="I164" s="169"/>
      <c r="L164" s="165"/>
      <c r="M164" s="170"/>
      <c r="T164" s="171"/>
      <c r="AT164" s="166" t="s">
        <v>159</v>
      </c>
      <c r="AU164" s="166" t="s">
        <v>88</v>
      </c>
      <c r="AV164" s="14" t="s">
        <v>155</v>
      </c>
      <c r="AW164" s="14" t="s">
        <v>33</v>
      </c>
      <c r="AX164" s="14" t="s">
        <v>86</v>
      </c>
      <c r="AY164" s="166" t="s">
        <v>148</v>
      </c>
    </row>
    <row r="165" spans="2:65" s="1" customFormat="1" ht="16.5" customHeight="1">
      <c r="B165" s="31"/>
      <c r="C165" s="172" t="s">
        <v>326</v>
      </c>
      <c r="D165" s="172" t="s">
        <v>269</v>
      </c>
      <c r="E165" s="173" t="s">
        <v>663</v>
      </c>
      <c r="F165" s="174" t="s">
        <v>664</v>
      </c>
      <c r="G165" s="175" t="s">
        <v>206</v>
      </c>
      <c r="H165" s="176">
        <v>13</v>
      </c>
      <c r="I165" s="177"/>
      <c r="J165" s="178">
        <f>ROUND(I165*H165,2)</f>
        <v>0</v>
      </c>
      <c r="K165" s="174" t="s">
        <v>154</v>
      </c>
      <c r="L165" s="179"/>
      <c r="M165" s="180" t="s">
        <v>1</v>
      </c>
      <c r="N165" s="181" t="s">
        <v>44</v>
      </c>
      <c r="P165" s="144">
        <f>O165*H165</f>
        <v>0</v>
      </c>
      <c r="Q165" s="144">
        <v>1.8E-3</v>
      </c>
      <c r="R165" s="144">
        <f>Q165*H165</f>
        <v>2.3400000000000001E-2</v>
      </c>
      <c r="S165" s="144">
        <v>0</v>
      </c>
      <c r="T165" s="145">
        <f>S165*H165</f>
        <v>0</v>
      </c>
      <c r="AR165" s="146" t="s">
        <v>202</v>
      </c>
      <c r="AT165" s="146" t="s">
        <v>269</v>
      </c>
      <c r="AU165" s="146" t="s">
        <v>88</v>
      </c>
      <c r="AY165" s="16" t="s">
        <v>148</v>
      </c>
      <c r="BE165" s="147">
        <f>IF(N165="základní",J165,0)</f>
        <v>0</v>
      </c>
      <c r="BF165" s="147">
        <f>IF(N165="snížená",J165,0)</f>
        <v>0</v>
      </c>
      <c r="BG165" s="147">
        <f>IF(N165="zákl. přenesená",J165,0)</f>
        <v>0</v>
      </c>
      <c r="BH165" s="147">
        <f>IF(N165="sníž. přenesená",J165,0)</f>
        <v>0</v>
      </c>
      <c r="BI165" s="147">
        <f>IF(N165="nulová",J165,0)</f>
        <v>0</v>
      </c>
      <c r="BJ165" s="16" t="s">
        <v>86</v>
      </c>
      <c r="BK165" s="147">
        <f>ROUND(I165*H165,2)</f>
        <v>0</v>
      </c>
      <c r="BL165" s="16" t="s">
        <v>155</v>
      </c>
      <c r="BM165" s="146" t="s">
        <v>665</v>
      </c>
    </row>
    <row r="166" spans="2:65" s="1" customFormat="1" ht="11.25">
      <c r="B166" s="31"/>
      <c r="D166" s="148" t="s">
        <v>157</v>
      </c>
      <c r="F166" s="149" t="s">
        <v>664</v>
      </c>
      <c r="I166" s="150"/>
      <c r="L166" s="31"/>
      <c r="M166" s="151"/>
      <c r="T166" s="55"/>
      <c r="AT166" s="16" t="s">
        <v>157</v>
      </c>
      <c r="AU166" s="16" t="s">
        <v>88</v>
      </c>
    </row>
    <row r="167" spans="2:65" s="1" customFormat="1" ht="24.2" customHeight="1">
      <c r="B167" s="31"/>
      <c r="C167" s="135" t="s">
        <v>345</v>
      </c>
      <c r="D167" s="135" t="s">
        <v>150</v>
      </c>
      <c r="E167" s="136" t="s">
        <v>666</v>
      </c>
      <c r="F167" s="137" t="s">
        <v>667</v>
      </c>
      <c r="G167" s="138" t="s">
        <v>206</v>
      </c>
      <c r="H167" s="139">
        <v>10</v>
      </c>
      <c r="I167" s="140"/>
      <c r="J167" s="141">
        <f>ROUND(I167*H167,2)</f>
        <v>0</v>
      </c>
      <c r="K167" s="137" t="s">
        <v>154</v>
      </c>
      <c r="L167" s="31"/>
      <c r="M167" s="142" t="s">
        <v>1</v>
      </c>
      <c r="N167" s="143" t="s">
        <v>44</v>
      </c>
      <c r="P167" s="144">
        <f>O167*H167</f>
        <v>0</v>
      </c>
      <c r="Q167" s="144">
        <v>6.9999999999999999E-4</v>
      </c>
      <c r="R167" s="144">
        <f>Q167*H167</f>
        <v>7.0000000000000001E-3</v>
      </c>
      <c r="S167" s="144">
        <v>0</v>
      </c>
      <c r="T167" s="145">
        <f>S167*H167</f>
        <v>0</v>
      </c>
      <c r="AR167" s="146" t="s">
        <v>155</v>
      </c>
      <c r="AT167" s="146" t="s">
        <v>150</v>
      </c>
      <c r="AU167" s="146" t="s">
        <v>88</v>
      </c>
      <c r="AY167" s="16" t="s">
        <v>148</v>
      </c>
      <c r="BE167" s="147">
        <f>IF(N167="základní",J167,0)</f>
        <v>0</v>
      </c>
      <c r="BF167" s="147">
        <f>IF(N167="snížená",J167,0)</f>
        <v>0</v>
      </c>
      <c r="BG167" s="147">
        <f>IF(N167="zákl. přenesená",J167,0)</f>
        <v>0</v>
      </c>
      <c r="BH167" s="147">
        <f>IF(N167="sníž. přenesená",J167,0)</f>
        <v>0</v>
      </c>
      <c r="BI167" s="147">
        <f>IF(N167="nulová",J167,0)</f>
        <v>0</v>
      </c>
      <c r="BJ167" s="16" t="s">
        <v>86</v>
      </c>
      <c r="BK167" s="147">
        <f>ROUND(I167*H167,2)</f>
        <v>0</v>
      </c>
      <c r="BL167" s="16" t="s">
        <v>155</v>
      </c>
      <c r="BM167" s="146" t="s">
        <v>668</v>
      </c>
    </row>
    <row r="168" spans="2:65" s="1" customFormat="1" ht="19.5">
      <c r="B168" s="31"/>
      <c r="D168" s="148" t="s">
        <v>157</v>
      </c>
      <c r="F168" s="149" t="s">
        <v>669</v>
      </c>
      <c r="I168" s="150"/>
      <c r="L168" s="31"/>
      <c r="M168" s="151"/>
      <c r="T168" s="55"/>
      <c r="AT168" s="16" t="s">
        <v>157</v>
      </c>
      <c r="AU168" s="16" t="s">
        <v>88</v>
      </c>
    </row>
    <row r="169" spans="2:65" s="12" customFormat="1" ht="11.25">
      <c r="B169" s="152"/>
      <c r="D169" s="148" t="s">
        <v>159</v>
      </c>
      <c r="E169" s="153" t="s">
        <v>1</v>
      </c>
      <c r="F169" s="154" t="s">
        <v>195</v>
      </c>
      <c r="H169" s="153" t="s">
        <v>1</v>
      </c>
      <c r="I169" s="155"/>
      <c r="L169" s="152"/>
      <c r="M169" s="156"/>
      <c r="T169" s="157"/>
      <c r="AT169" s="153" t="s">
        <v>159</v>
      </c>
      <c r="AU169" s="153" t="s">
        <v>88</v>
      </c>
      <c r="AV169" s="12" t="s">
        <v>86</v>
      </c>
      <c r="AW169" s="12" t="s">
        <v>33</v>
      </c>
      <c r="AX169" s="12" t="s">
        <v>79</v>
      </c>
      <c r="AY169" s="153" t="s">
        <v>148</v>
      </c>
    </row>
    <row r="170" spans="2:65" s="13" customFormat="1" ht="11.25">
      <c r="B170" s="158"/>
      <c r="D170" s="148" t="s">
        <v>159</v>
      </c>
      <c r="E170" s="159" t="s">
        <v>1</v>
      </c>
      <c r="F170" s="160" t="s">
        <v>213</v>
      </c>
      <c r="H170" s="161">
        <v>10</v>
      </c>
      <c r="I170" s="162"/>
      <c r="L170" s="158"/>
      <c r="M170" s="163"/>
      <c r="T170" s="164"/>
      <c r="AT170" s="159" t="s">
        <v>159</v>
      </c>
      <c r="AU170" s="159" t="s">
        <v>88</v>
      </c>
      <c r="AV170" s="13" t="s">
        <v>88</v>
      </c>
      <c r="AW170" s="13" t="s">
        <v>33</v>
      </c>
      <c r="AX170" s="13" t="s">
        <v>79</v>
      </c>
      <c r="AY170" s="159" t="s">
        <v>148</v>
      </c>
    </row>
    <row r="171" spans="2:65" s="14" customFormat="1" ht="11.25">
      <c r="B171" s="165"/>
      <c r="D171" s="148" t="s">
        <v>159</v>
      </c>
      <c r="E171" s="166" t="s">
        <v>1</v>
      </c>
      <c r="F171" s="167" t="s">
        <v>162</v>
      </c>
      <c r="H171" s="168">
        <v>10</v>
      </c>
      <c r="I171" s="169"/>
      <c r="L171" s="165"/>
      <c r="M171" s="170"/>
      <c r="T171" s="171"/>
      <c r="AT171" s="166" t="s">
        <v>159</v>
      </c>
      <c r="AU171" s="166" t="s">
        <v>88</v>
      </c>
      <c r="AV171" s="14" t="s">
        <v>155</v>
      </c>
      <c r="AW171" s="14" t="s">
        <v>33</v>
      </c>
      <c r="AX171" s="14" t="s">
        <v>86</v>
      </c>
      <c r="AY171" s="166" t="s">
        <v>148</v>
      </c>
    </row>
    <row r="172" spans="2:65" s="1" customFormat="1" ht="16.5" customHeight="1">
      <c r="B172" s="31"/>
      <c r="C172" s="172" t="s">
        <v>351</v>
      </c>
      <c r="D172" s="172" t="s">
        <v>269</v>
      </c>
      <c r="E172" s="173" t="s">
        <v>670</v>
      </c>
      <c r="F172" s="174" t="s">
        <v>671</v>
      </c>
      <c r="G172" s="175" t="s">
        <v>206</v>
      </c>
      <c r="H172" s="176">
        <v>1</v>
      </c>
      <c r="I172" s="177"/>
      <c r="J172" s="178">
        <f>ROUND(I172*H172,2)</f>
        <v>0</v>
      </c>
      <c r="K172" s="174" t="s">
        <v>154</v>
      </c>
      <c r="L172" s="179"/>
      <c r="M172" s="180" t="s">
        <v>1</v>
      </c>
      <c r="N172" s="181" t="s">
        <v>44</v>
      </c>
      <c r="P172" s="144">
        <f>O172*H172</f>
        <v>0</v>
      </c>
      <c r="Q172" s="144">
        <v>4.0000000000000001E-3</v>
      </c>
      <c r="R172" s="144">
        <f>Q172*H172</f>
        <v>4.0000000000000001E-3</v>
      </c>
      <c r="S172" s="144">
        <v>0</v>
      </c>
      <c r="T172" s="145">
        <f>S172*H172</f>
        <v>0</v>
      </c>
      <c r="AR172" s="146" t="s">
        <v>202</v>
      </c>
      <c r="AT172" s="146" t="s">
        <v>269</v>
      </c>
      <c r="AU172" s="146" t="s">
        <v>88</v>
      </c>
      <c r="AY172" s="16" t="s">
        <v>148</v>
      </c>
      <c r="BE172" s="147">
        <f>IF(N172="základní",J172,0)</f>
        <v>0</v>
      </c>
      <c r="BF172" s="147">
        <f>IF(N172="snížená",J172,0)</f>
        <v>0</v>
      </c>
      <c r="BG172" s="147">
        <f>IF(N172="zákl. přenesená",J172,0)</f>
        <v>0</v>
      </c>
      <c r="BH172" s="147">
        <f>IF(N172="sníž. přenesená",J172,0)</f>
        <v>0</v>
      </c>
      <c r="BI172" s="147">
        <f>IF(N172="nulová",J172,0)</f>
        <v>0</v>
      </c>
      <c r="BJ172" s="16" t="s">
        <v>86</v>
      </c>
      <c r="BK172" s="147">
        <f>ROUND(I172*H172,2)</f>
        <v>0</v>
      </c>
      <c r="BL172" s="16" t="s">
        <v>155</v>
      </c>
      <c r="BM172" s="146" t="s">
        <v>672</v>
      </c>
    </row>
    <row r="173" spans="2:65" s="1" customFormat="1" ht="11.25">
      <c r="B173" s="31"/>
      <c r="D173" s="148" t="s">
        <v>157</v>
      </c>
      <c r="F173" s="149" t="s">
        <v>671</v>
      </c>
      <c r="I173" s="150"/>
      <c r="L173" s="31"/>
      <c r="M173" s="151"/>
      <c r="T173" s="55"/>
      <c r="AT173" s="16" t="s">
        <v>157</v>
      </c>
      <c r="AU173" s="16" t="s">
        <v>88</v>
      </c>
    </row>
    <row r="174" spans="2:65" s="12" customFormat="1" ht="11.25">
      <c r="B174" s="152"/>
      <c r="D174" s="148" t="s">
        <v>159</v>
      </c>
      <c r="E174" s="153" t="s">
        <v>1</v>
      </c>
      <c r="F174" s="154" t="s">
        <v>195</v>
      </c>
      <c r="H174" s="153" t="s">
        <v>1</v>
      </c>
      <c r="I174" s="155"/>
      <c r="L174" s="152"/>
      <c r="M174" s="156"/>
      <c r="T174" s="157"/>
      <c r="AT174" s="153" t="s">
        <v>159</v>
      </c>
      <c r="AU174" s="153" t="s">
        <v>88</v>
      </c>
      <c r="AV174" s="12" t="s">
        <v>86</v>
      </c>
      <c r="AW174" s="12" t="s">
        <v>33</v>
      </c>
      <c r="AX174" s="12" t="s">
        <v>79</v>
      </c>
      <c r="AY174" s="153" t="s">
        <v>148</v>
      </c>
    </row>
    <row r="175" spans="2:65" s="13" customFormat="1" ht="11.25">
      <c r="B175" s="158"/>
      <c r="D175" s="148" t="s">
        <v>159</v>
      </c>
      <c r="E175" s="159" t="s">
        <v>1</v>
      </c>
      <c r="F175" s="160" t="s">
        <v>673</v>
      </c>
      <c r="H175" s="161">
        <v>1</v>
      </c>
      <c r="I175" s="162"/>
      <c r="L175" s="158"/>
      <c r="M175" s="163"/>
      <c r="T175" s="164"/>
      <c r="AT175" s="159" t="s">
        <v>159</v>
      </c>
      <c r="AU175" s="159" t="s">
        <v>88</v>
      </c>
      <c r="AV175" s="13" t="s">
        <v>88</v>
      </c>
      <c r="AW175" s="13" t="s">
        <v>33</v>
      </c>
      <c r="AX175" s="13" t="s">
        <v>79</v>
      </c>
      <c r="AY175" s="159" t="s">
        <v>148</v>
      </c>
    </row>
    <row r="176" spans="2:65" s="14" customFormat="1" ht="11.25">
      <c r="B176" s="165"/>
      <c r="D176" s="148" t="s">
        <v>159</v>
      </c>
      <c r="E176" s="166" t="s">
        <v>1</v>
      </c>
      <c r="F176" s="167" t="s">
        <v>162</v>
      </c>
      <c r="H176" s="168">
        <v>1</v>
      </c>
      <c r="I176" s="169"/>
      <c r="L176" s="165"/>
      <c r="M176" s="170"/>
      <c r="T176" s="171"/>
      <c r="AT176" s="166" t="s">
        <v>159</v>
      </c>
      <c r="AU176" s="166" t="s">
        <v>88</v>
      </c>
      <c r="AV176" s="14" t="s">
        <v>155</v>
      </c>
      <c r="AW176" s="14" t="s">
        <v>33</v>
      </c>
      <c r="AX176" s="14" t="s">
        <v>86</v>
      </c>
      <c r="AY176" s="166" t="s">
        <v>148</v>
      </c>
    </row>
    <row r="177" spans="2:65" s="1" customFormat="1" ht="16.5" customHeight="1">
      <c r="B177" s="31"/>
      <c r="C177" s="172" t="s">
        <v>356</v>
      </c>
      <c r="D177" s="172" t="s">
        <v>269</v>
      </c>
      <c r="E177" s="173" t="s">
        <v>674</v>
      </c>
      <c r="F177" s="174" t="s">
        <v>675</v>
      </c>
      <c r="G177" s="175" t="s">
        <v>206</v>
      </c>
      <c r="H177" s="176">
        <v>1</v>
      </c>
      <c r="I177" s="177"/>
      <c r="J177" s="178">
        <f>ROUND(I177*H177,2)</f>
        <v>0</v>
      </c>
      <c r="K177" s="174" t="s">
        <v>154</v>
      </c>
      <c r="L177" s="179"/>
      <c r="M177" s="180" t="s">
        <v>1</v>
      </c>
      <c r="N177" s="181" t="s">
        <v>44</v>
      </c>
      <c r="P177" s="144">
        <f>O177*H177</f>
        <v>0</v>
      </c>
      <c r="Q177" s="144">
        <v>5.0000000000000001E-3</v>
      </c>
      <c r="R177" s="144">
        <f>Q177*H177</f>
        <v>5.0000000000000001E-3</v>
      </c>
      <c r="S177" s="144">
        <v>0</v>
      </c>
      <c r="T177" s="145">
        <f>S177*H177</f>
        <v>0</v>
      </c>
      <c r="AR177" s="146" t="s">
        <v>202</v>
      </c>
      <c r="AT177" s="146" t="s">
        <v>269</v>
      </c>
      <c r="AU177" s="146" t="s">
        <v>88</v>
      </c>
      <c r="AY177" s="16" t="s">
        <v>148</v>
      </c>
      <c r="BE177" s="147">
        <f>IF(N177="základní",J177,0)</f>
        <v>0</v>
      </c>
      <c r="BF177" s="147">
        <f>IF(N177="snížená",J177,0)</f>
        <v>0</v>
      </c>
      <c r="BG177" s="147">
        <f>IF(N177="zákl. přenesená",J177,0)</f>
        <v>0</v>
      </c>
      <c r="BH177" s="147">
        <f>IF(N177="sníž. přenesená",J177,0)</f>
        <v>0</v>
      </c>
      <c r="BI177" s="147">
        <f>IF(N177="nulová",J177,0)</f>
        <v>0</v>
      </c>
      <c r="BJ177" s="16" t="s">
        <v>86</v>
      </c>
      <c r="BK177" s="147">
        <f>ROUND(I177*H177,2)</f>
        <v>0</v>
      </c>
      <c r="BL177" s="16" t="s">
        <v>155</v>
      </c>
      <c r="BM177" s="146" t="s">
        <v>676</v>
      </c>
    </row>
    <row r="178" spans="2:65" s="1" customFormat="1" ht="11.25">
      <c r="B178" s="31"/>
      <c r="D178" s="148" t="s">
        <v>157</v>
      </c>
      <c r="F178" s="149" t="s">
        <v>675</v>
      </c>
      <c r="I178" s="150"/>
      <c r="L178" s="31"/>
      <c r="M178" s="151"/>
      <c r="T178" s="55"/>
      <c r="AT178" s="16" t="s">
        <v>157</v>
      </c>
      <c r="AU178" s="16" t="s">
        <v>88</v>
      </c>
    </row>
    <row r="179" spans="2:65" s="12" customFormat="1" ht="11.25">
      <c r="B179" s="152"/>
      <c r="D179" s="148" t="s">
        <v>159</v>
      </c>
      <c r="E179" s="153" t="s">
        <v>1</v>
      </c>
      <c r="F179" s="154" t="s">
        <v>195</v>
      </c>
      <c r="H179" s="153" t="s">
        <v>1</v>
      </c>
      <c r="I179" s="155"/>
      <c r="L179" s="152"/>
      <c r="M179" s="156"/>
      <c r="T179" s="157"/>
      <c r="AT179" s="153" t="s">
        <v>159</v>
      </c>
      <c r="AU179" s="153" t="s">
        <v>88</v>
      </c>
      <c r="AV179" s="12" t="s">
        <v>86</v>
      </c>
      <c r="AW179" s="12" t="s">
        <v>33</v>
      </c>
      <c r="AX179" s="12" t="s">
        <v>79</v>
      </c>
      <c r="AY179" s="153" t="s">
        <v>148</v>
      </c>
    </row>
    <row r="180" spans="2:65" s="13" customFormat="1" ht="11.25">
      <c r="B180" s="158"/>
      <c r="D180" s="148" t="s">
        <v>159</v>
      </c>
      <c r="E180" s="159" t="s">
        <v>1</v>
      </c>
      <c r="F180" s="160" t="s">
        <v>677</v>
      </c>
      <c r="H180" s="161">
        <v>1</v>
      </c>
      <c r="I180" s="162"/>
      <c r="L180" s="158"/>
      <c r="M180" s="163"/>
      <c r="T180" s="164"/>
      <c r="AT180" s="159" t="s">
        <v>159</v>
      </c>
      <c r="AU180" s="159" t="s">
        <v>88</v>
      </c>
      <c r="AV180" s="13" t="s">
        <v>88</v>
      </c>
      <c r="AW180" s="13" t="s">
        <v>33</v>
      </c>
      <c r="AX180" s="13" t="s">
        <v>79</v>
      </c>
      <c r="AY180" s="159" t="s">
        <v>148</v>
      </c>
    </row>
    <row r="181" spans="2:65" s="14" customFormat="1" ht="11.25">
      <c r="B181" s="165"/>
      <c r="D181" s="148" t="s">
        <v>159</v>
      </c>
      <c r="E181" s="166" t="s">
        <v>1</v>
      </c>
      <c r="F181" s="167" t="s">
        <v>162</v>
      </c>
      <c r="H181" s="168">
        <v>1</v>
      </c>
      <c r="I181" s="169"/>
      <c r="L181" s="165"/>
      <c r="M181" s="170"/>
      <c r="T181" s="171"/>
      <c r="AT181" s="166" t="s">
        <v>159</v>
      </c>
      <c r="AU181" s="166" t="s">
        <v>88</v>
      </c>
      <c r="AV181" s="14" t="s">
        <v>155</v>
      </c>
      <c r="AW181" s="14" t="s">
        <v>33</v>
      </c>
      <c r="AX181" s="14" t="s">
        <v>86</v>
      </c>
      <c r="AY181" s="166" t="s">
        <v>148</v>
      </c>
    </row>
    <row r="182" spans="2:65" s="1" customFormat="1" ht="24.2" customHeight="1">
      <c r="B182" s="31"/>
      <c r="C182" s="172" t="s">
        <v>363</v>
      </c>
      <c r="D182" s="172" t="s">
        <v>269</v>
      </c>
      <c r="E182" s="173" t="s">
        <v>678</v>
      </c>
      <c r="F182" s="174" t="s">
        <v>679</v>
      </c>
      <c r="G182" s="175" t="s">
        <v>206</v>
      </c>
      <c r="H182" s="176">
        <v>4</v>
      </c>
      <c r="I182" s="177"/>
      <c r="J182" s="178">
        <f>ROUND(I182*H182,2)</f>
        <v>0</v>
      </c>
      <c r="K182" s="174" t="s">
        <v>154</v>
      </c>
      <c r="L182" s="179"/>
      <c r="M182" s="180" t="s">
        <v>1</v>
      </c>
      <c r="N182" s="181" t="s">
        <v>44</v>
      </c>
      <c r="P182" s="144">
        <f>O182*H182</f>
        <v>0</v>
      </c>
      <c r="Q182" s="144">
        <v>2.5000000000000001E-3</v>
      </c>
      <c r="R182" s="144">
        <f>Q182*H182</f>
        <v>0.01</v>
      </c>
      <c r="S182" s="144">
        <v>0</v>
      </c>
      <c r="T182" s="145">
        <f>S182*H182</f>
        <v>0</v>
      </c>
      <c r="AR182" s="146" t="s">
        <v>202</v>
      </c>
      <c r="AT182" s="146" t="s">
        <v>269</v>
      </c>
      <c r="AU182" s="146" t="s">
        <v>88</v>
      </c>
      <c r="AY182" s="16" t="s">
        <v>148</v>
      </c>
      <c r="BE182" s="147">
        <f>IF(N182="základní",J182,0)</f>
        <v>0</v>
      </c>
      <c r="BF182" s="147">
        <f>IF(N182="snížená",J182,0)</f>
        <v>0</v>
      </c>
      <c r="BG182" s="147">
        <f>IF(N182="zákl. přenesená",J182,0)</f>
        <v>0</v>
      </c>
      <c r="BH182" s="147">
        <f>IF(N182="sníž. přenesená",J182,0)</f>
        <v>0</v>
      </c>
      <c r="BI182" s="147">
        <f>IF(N182="nulová",J182,0)</f>
        <v>0</v>
      </c>
      <c r="BJ182" s="16" t="s">
        <v>86</v>
      </c>
      <c r="BK182" s="147">
        <f>ROUND(I182*H182,2)</f>
        <v>0</v>
      </c>
      <c r="BL182" s="16" t="s">
        <v>155</v>
      </c>
      <c r="BM182" s="146" t="s">
        <v>680</v>
      </c>
    </row>
    <row r="183" spans="2:65" s="1" customFormat="1" ht="11.25">
      <c r="B183" s="31"/>
      <c r="D183" s="148" t="s">
        <v>157</v>
      </c>
      <c r="F183" s="149" t="s">
        <v>679</v>
      </c>
      <c r="I183" s="150"/>
      <c r="L183" s="31"/>
      <c r="M183" s="151"/>
      <c r="T183" s="55"/>
      <c r="AT183" s="16" t="s">
        <v>157</v>
      </c>
      <c r="AU183" s="16" t="s">
        <v>88</v>
      </c>
    </row>
    <row r="184" spans="2:65" s="12" customFormat="1" ht="11.25">
      <c r="B184" s="152"/>
      <c r="D184" s="148" t="s">
        <v>159</v>
      </c>
      <c r="E184" s="153" t="s">
        <v>1</v>
      </c>
      <c r="F184" s="154" t="s">
        <v>195</v>
      </c>
      <c r="H184" s="153" t="s">
        <v>1</v>
      </c>
      <c r="I184" s="155"/>
      <c r="L184" s="152"/>
      <c r="M184" s="156"/>
      <c r="T184" s="157"/>
      <c r="AT184" s="153" t="s">
        <v>159</v>
      </c>
      <c r="AU184" s="153" t="s">
        <v>88</v>
      </c>
      <c r="AV184" s="12" t="s">
        <v>86</v>
      </c>
      <c r="AW184" s="12" t="s">
        <v>33</v>
      </c>
      <c r="AX184" s="12" t="s">
        <v>79</v>
      </c>
      <c r="AY184" s="153" t="s">
        <v>148</v>
      </c>
    </row>
    <row r="185" spans="2:65" s="13" customFormat="1" ht="11.25">
      <c r="B185" s="158"/>
      <c r="D185" s="148" t="s">
        <v>159</v>
      </c>
      <c r="E185" s="159" t="s">
        <v>1</v>
      </c>
      <c r="F185" s="160" t="s">
        <v>681</v>
      </c>
      <c r="H185" s="161">
        <v>2</v>
      </c>
      <c r="I185" s="162"/>
      <c r="L185" s="158"/>
      <c r="M185" s="163"/>
      <c r="T185" s="164"/>
      <c r="AT185" s="159" t="s">
        <v>159</v>
      </c>
      <c r="AU185" s="159" t="s">
        <v>88</v>
      </c>
      <c r="AV185" s="13" t="s">
        <v>88</v>
      </c>
      <c r="AW185" s="13" t="s">
        <v>33</v>
      </c>
      <c r="AX185" s="13" t="s">
        <v>79</v>
      </c>
      <c r="AY185" s="159" t="s">
        <v>148</v>
      </c>
    </row>
    <row r="186" spans="2:65" s="13" customFormat="1" ht="11.25">
      <c r="B186" s="158"/>
      <c r="D186" s="148" t="s">
        <v>159</v>
      </c>
      <c r="E186" s="159" t="s">
        <v>1</v>
      </c>
      <c r="F186" s="160" t="s">
        <v>682</v>
      </c>
      <c r="H186" s="161">
        <v>1</v>
      </c>
      <c r="I186" s="162"/>
      <c r="L186" s="158"/>
      <c r="M186" s="163"/>
      <c r="T186" s="164"/>
      <c r="AT186" s="159" t="s">
        <v>159</v>
      </c>
      <c r="AU186" s="159" t="s">
        <v>88</v>
      </c>
      <c r="AV186" s="13" t="s">
        <v>88</v>
      </c>
      <c r="AW186" s="13" t="s">
        <v>33</v>
      </c>
      <c r="AX186" s="13" t="s">
        <v>79</v>
      </c>
      <c r="AY186" s="159" t="s">
        <v>148</v>
      </c>
    </row>
    <row r="187" spans="2:65" s="13" customFormat="1" ht="11.25">
      <c r="B187" s="158"/>
      <c r="D187" s="148" t="s">
        <v>159</v>
      </c>
      <c r="E187" s="159" t="s">
        <v>1</v>
      </c>
      <c r="F187" s="160" t="s">
        <v>683</v>
      </c>
      <c r="H187" s="161">
        <v>1</v>
      </c>
      <c r="I187" s="162"/>
      <c r="L187" s="158"/>
      <c r="M187" s="163"/>
      <c r="T187" s="164"/>
      <c r="AT187" s="159" t="s">
        <v>159</v>
      </c>
      <c r="AU187" s="159" t="s">
        <v>88</v>
      </c>
      <c r="AV187" s="13" t="s">
        <v>88</v>
      </c>
      <c r="AW187" s="13" t="s">
        <v>33</v>
      </c>
      <c r="AX187" s="13" t="s">
        <v>79</v>
      </c>
      <c r="AY187" s="159" t="s">
        <v>148</v>
      </c>
    </row>
    <row r="188" spans="2:65" s="14" customFormat="1" ht="11.25">
      <c r="B188" s="165"/>
      <c r="D188" s="148" t="s">
        <v>159</v>
      </c>
      <c r="E188" s="166" t="s">
        <v>1</v>
      </c>
      <c r="F188" s="167" t="s">
        <v>162</v>
      </c>
      <c r="H188" s="168">
        <v>4</v>
      </c>
      <c r="I188" s="169"/>
      <c r="L188" s="165"/>
      <c r="M188" s="170"/>
      <c r="T188" s="171"/>
      <c r="AT188" s="166" t="s">
        <v>159</v>
      </c>
      <c r="AU188" s="166" t="s">
        <v>88</v>
      </c>
      <c r="AV188" s="14" t="s">
        <v>155</v>
      </c>
      <c r="AW188" s="14" t="s">
        <v>33</v>
      </c>
      <c r="AX188" s="14" t="s">
        <v>86</v>
      </c>
      <c r="AY188" s="166" t="s">
        <v>148</v>
      </c>
    </row>
    <row r="189" spans="2:65" s="1" customFormat="1" ht="24.2" customHeight="1">
      <c r="B189" s="31"/>
      <c r="C189" s="172" t="s">
        <v>372</v>
      </c>
      <c r="D189" s="172" t="s">
        <v>269</v>
      </c>
      <c r="E189" s="173" t="s">
        <v>684</v>
      </c>
      <c r="F189" s="174" t="s">
        <v>685</v>
      </c>
      <c r="G189" s="175" t="s">
        <v>206</v>
      </c>
      <c r="H189" s="176">
        <v>2</v>
      </c>
      <c r="I189" s="177"/>
      <c r="J189" s="178">
        <f>ROUND(I189*H189,2)</f>
        <v>0</v>
      </c>
      <c r="K189" s="174" t="s">
        <v>154</v>
      </c>
      <c r="L189" s="179"/>
      <c r="M189" s="180" t="s">
        <v>1</v>
      </c>
      <c r="N189" s="181" t="s">
        <v>44</v>
      </c>
      <c r="P189" s="144">
        <f>O189*H189</f>
        <v>0</v>
      </c>
      <c r="Q189" s="144">
        <v>2.5000000000000001E-3</v>
      </c>
      <c r="R189" s="144">
        <f>Q189*H189</f>
        <v>5.0000000000000001E-3</v>
      </c>
      <c r="S189" s="144">
        <v>0</v>
      </c>
      <c r="T189" s="145">
        <f>S189*H189</f>
        <v>0</v>
      </c>
      <c r="AR189" s="146" t="s">
        <v>202</v>
      </c>
      <c r="AT189" s="146" t="s">
        <v>269</v>
      </c>
      <c r="AU189" s="146" t="s">
        <v>88</v>
      </c>
      <c r="AY189" s="16" t="s">
        <v>148</v>
      </c>
      <c r="BE189" s="147">
        <f>IF(N189="základní",J189,0)</f>
        <v>0</v>
      </c>
      <c r="BF189" s="147">
        <f>IF(N189="snížená",J189,0)</f>
        <v>0</v>
      </c>
      <c r="BG189" s="147">
        <f>IF(N189="zákl. přenesená",J189,0)</f>
        <v>0</v>
      </c>
      <c r="BH189" s="147">
        <f>IF(N189="sníž. přenesená",J189,0)</f>
        <v>0</v>
      </c>
      <c r="BI189" s="147">
        <f>IF(N189="nulová",J189,0)</f>
        <v>0</v>
      </c>
      <c r="BJ189" s="16" t="s">
        <v>86</v>
      </c>
      <c r="BK189" s="147">
        <f>ROUND(I189*H189,2)</f>
        <v>0</v>
      </c>
      <c r="BL189" s="16" t="s">
        <v>155</v>
      </c>
      <c r="BM189" s="146" t="s">
        <v>686</v>
      </c>
    </row>
    <row r="190" spans="2:65" s="1" customFormat="1" ht="11.25">
      <c r="B190" s="31"/>
      <c r="D190" s="148" t="s">
        <v>157</v>
      </c>
      <c r="F190" s="149" t="s">
        <v>685</v>
      </c>
      <c r="I190" s="150"/>
      <c r="L190" s="31"/>
      <c r="M190" s="151"/>
      <c r="T190" s="55"/>
      <c r="AT190" s="16" t="s">
        <v>157</v>
      </c>
      <c r="AU190" s="16" t="s">
        <v>88</v>
      </c>
    </row>
    <row r="191" spans="2:65" s="12" customFormat="1" ht="11.25">
      <c r="B191" s="152"/>
      <c r="D191" s="148" t="s">
        <v>159</v>
      </c>
      <c r="E191" s="153" t="s">
        <v>1</v>
      </c>
      <c r="F191" s="154" t="s">
        <v>195</v>
      </c>
      <c r="H191" s="153" t="s">
        <v>1</v>
      </c>
      <c r="I191" s="155"/>
      <c r="L191" s="152"/>
      <c r="M191" s="156"/>
      <c r="T191" s="157"/>
      <c r="AT191" s="153" t="s">
        <v>159</v>
      </c>
      <c r="AU191" s="153" t="s">
        <v>88</v>
      </c>
      <c r="AV191" s="12" t="s">
        <v>86</v>
      </c>
      <c r="AW191" s="12" t="s">
        <v>33</v>
      </c>
      <c r="AX191" s="12" t="s">
        <v>79</v>
      </c>
      <c r="AY191" s="153" t="s">
        <v>148</v>
      </c>
    </row>
    <row r="192" spans="2:65" s="13" customFormat="1" ht="11.25">
      <c r="B192" s="158"/>
      <c r="D192" s="148" t="s">
        <v>159</v>
      </c>
      <c r="E192" s="159" t="s">
        <v>1</v>
      </c>
      <c r="F192" s="160" t="s">
        <v>687</v>
      </c>
      <c r="H192" s="161">
        <v>2</v>
      </c>
      <c r="I192" s="162"/>
      <c r="L192" s="158"/>
      <c r="M192" s="163"/>
      <c r="T192" s="164"/>
      <c r="AT192" s="159" t="s">
        <v>159</v>
      </c>
      <c r="AU192" s="159" t="s">
        <v>88</v>
      </c>
      <c r="AV192" s="13" t="s">
        <v>88</v>
      </c>
      <c r="AW192" s="13" t="s">
        <v>33</v>
      </c>
      <c r="AX192" s="13" t="s">
        <v>79</v>
      </c>
      <c r="AY192" s="159" t="s">
        <v>148</v>
      </c>
    </row>
    <row r="193" spans="2:65" s="14" customFormat="1" ht="11.25">
      <c r="B193" s="165"/>
      <c r="D193" s="148" t="s">
        <v>159</v>
      </c>
      <c r="E193" s="166" t="s">
        <v>1</v>
      </c>
      <c r="F193" s="167" t="s">
        <v>162</v>
      </c>
      <c r="H193" s="168">
        <v>2</v>
      </c>
      <c r="I193" s="169"/>
      <c r="L193" s="165"/>
      <c r="M193" s="170"/>
      <c r="T193" s="171"/>
      <c r="AT193" s="166" t="s">
        <v>159</v>
      </c>
      <c r="AU193" s="166" t="s">
        <v>88</v>
      </c>
      <c r="AV193" s="14" t="s">
        <v>155</v>
      </c>
      <c r="AW193" s="14" t="s">
        <v>33</v>
      </c>
      <c r="AX193" s="14" t="s">
        <v>86</v>
      </c>
      <c r="AY193" s="166" t="s">
        <v>148</v>
      </c>
    </row>
    <row r="194" spans="2:65" s="1" customFormat="1" ht="16.5" customHeight="1">
      <c r="B194" s="31"/>
      <c r="C194" s="172" t="s">
        <v>378</v>
      </c>
      <c r="D194" s="172" t="s">
        <v>269</v>
      </c>
      <c r="E194" s="173" t="s">
        <v>688</v>
      </c>
      <c r="F194" s="174" t="s">
        <v>689</v>
      </c>
      <c r="G194" s="175" t="s">
        <v>206</v>
      </c>
      <c r="H194" s="176">
        <v>2</v>
      </c>
      <c r="I194" s="177"/>
      <c r="J194" s="178">
        <f>ROUND(I194*H194,2)</f>
        <v>0</v>
      </c>
      <c r="K194" s="174" t="s">
        <v>154</v>
      </c>
      <c r="L194" s="179"/>
      <c r="M194" s="180" t="s">
        <v>1</v>
      </c>
      <c r="N194" s="181" t="s">
        <v>44</v>
      </c>
      <c r="P194" s="144">
        <f>O194*H194</f>
        <v>0</v>
      </c>
      <c r="Q194" s="144">
        <v>1.6999999999999999E-3</v>
      </c>
      <c r="R194" s="144">
        <f>Q194*H194</f>
        <v>3.3999999999999998E-3</v>
      </c>
      <c r="S194" s="144">
        <v>0</v>
      </c>
      <c r="T194" s="145">
        <f>S194*H194</f>
        <v>0</v>
      </c>
      <c r="AR194" s="146" t="s">
        <v>202</v>
      </c>
      <c r="AT194" s="146" t="s">
        <v>269</v>
      </c>
      <c r="AU194" s="146" t="s">
        <v>88</v>
      </c>
      <c r="AY194" s="16" t="s">
        <v>148</v>
      </c>
      <c r="BE194" s="147">
        <f>IF(N194="základní",J194,0)</f>
        <v>0</v>
      </c>
      <c r="BF194" s="147">
        <f>IF(N194="snížená",J194,0)</f>
        <v>0</v>
      </c>
      <c r="BG194" s="147">
        <f>IF(N194="zákl. přenesená",J194,0)</f>
        <v>0</v>
      </c>
      <c r="BH194" s="147">
        <f>IF(N194="sníž. přenesená",J194,0)</f>
        <v>0</v>
      </c>
      <c r="BI194" s="147">
        <f>IF(N194="nulová",J194,0)</f>
        <v>0</v>
      </c>
      <c r="BJ194" s="16" t="s">
        <v>86</v>
      </c>
      <c r="BK194" s="147">
        <f>ROUND(I194*H194,2)</f>
        <v>0</v>
      </c>
      <c r="BL194" s="16" t="s">
        <v>155</v>
      </c>
      <c r="BM194" s="146" t="s">
        <v>690</v>
      </c>
    </row>
    <row r="195" spans="2:65" s="1" customFormat="1" ht="11.25">
      <c r="B195" s="31"/>
      <c r="D195" s="148" t="s">
        <v>157</v>
      </c>
      <c r="F195" s="149" t="s">
        <v>689</v>
      </c>
      <c r="I195" s="150"/>
      <c r="L195" s="31"/>
      <c r="M195" s="151"/>
      <c r="T195" s="55"/>
      <c r="AT195" s="16" t="s">
        <v>157</v>
      </c>
      <c r="AU195" s="16" t="s">
        <v>88</v>
      </c>
    </row>
    <row r="196" spans="2:65" s="12" customFormat="1" ht="11.25">
      <c r="B196" s="152"/>
      <c r="D196" s="148" t="s">
        <v>159</v>
      </c>
      <c r="E196" s="153" t="s">
        <v>1</v>
      </c>
      <c r="F196" s="154" t="s">
        <v>195</v>
      </c>
      <c r="H196" s="153" t="s">
        <v>1</v>
      </c>
      <c r="I196" s="155"/>
      <c r="L196" s="152"/>
      <c r="M196" s="156"/>
      <c r="T196" s="157"/>
      <c r="AT196" s="153" t="s">
        <v>159</v>
      </c>
      <c r="AU196" s="153" t="s">
        <v>88</v>
      </c>
      <c r="AV196" s="12" t="s">
        <v>86</v>
      </c>
      <c r="AW196" s="12" t="s">
        <v>33</v>
      </c>
      <c r="AX196" s="12" t="s">
        <v>79</v>
      </c>
      <c r="AY196" s="153" t="s">
        <v>148</v>
      </c>
    </row>
    <row r="197" spans="2:65" s="13" customFormat="1" ht="11.25">
      <c r="B197" s="158"/>
      <c r="D197" s="148" t="s">
        <v>159</v>
      </c>
      <c r="E197" s="159" t="s">
        <v>1</v>
      </c>
      <c r="F197" s="160" t="s">
        <v>691</v>
      </c>
      <c r="H197" s="161">
        <v>1</v>
      </c>
      <c r="I197" s="162"/>
      <c r="L197" s="158"/>
      <c r="M197" s="163"/>
      <c r="T197" s="164"/>
      <c r="AT197" s="159" t="s">
        <v>159</v>
      </c>
      <c r="AU197" s="159" t="s">
        <v>88</v>
      </c>
      <c r="AV197" s="13" t="s">
        <v>88</v>
      </c>
      <c r="AW197" s="13" t="s">
        <v>33</v>
      </c>
      <c r="AX197" s="13" t="s">
        <v>79</v>
      </c>
      <c r="AY197" s="159" t="s">
        <v>148</v>
      </c>
    </row>
    <row r="198" spans="2:65" s="13" customFormat="1" ht="11.25">
      <c r="B198" s="158"/>
      <c r="D198" s="148" t="s">
        <v>159</v>
      </c>
      <c r="E198" s="159" t="s">
        <v>1</v>
      </c>
      <c r="F198" s="160" t="s">
        <v>692</v>
      </c>
      <c r="H198" s="161">
        <v>1</v>
      </c>
      <c r="I198" s="162"/>
      <c r="L198" s="158"/>
      <c r="M198" s="163"/>
      <c r="T198" s="164"/>
      <c r="AT198" s="159" t="s">
        <v>159</v>
      </c>
      <c r="AU198" s="159" t="s">
        <v>88</v>
      </c>
      <c r="AV198" s="13" t="s">
        <v>88</v>
      </c>
      <c r="AW198" s="13" t="s">
        <v>33</v>
      </c>
      <c r="AX198" s="13" t="s">
        <v>79</v>
      </c>
      <c r="AY198" s="159" t="s">
        <v>148</v>
      </c>
    </row>
    <row r="199" spans="2:65" s="14" customFormat="1" ht="11.25">
      <c r="B199" s="165"/>
      <c r="D199" s="148" t="s">
        <v>159</v>
      </c>
      <c r="E199" s="166" t="s">
        <v>1</v>
      </c>
      <c r="F199" s="167" t="s">
        <v>162</v>
      </c>
      <c r="H199" s="168">
        <v>2</v>
      </c>
      <c r="I199" s="169"/>
      <c r="L199" s="165"/>
      <c r="M199" s="170"/>
      <c r="T199" s="171"/>
      <c r="AT199" s="166" t="s">
        <v>159</v>
      </c>
      <c r="AU199" s="166" t="s">
        <v>88</v>
      </c>
      <c r="AV199" s="14" t="s">
        <v>155</v>
      </c>
      <c r="AW199" s="14" t="s">
        <v>33</v>
      </c>
      <c r="AX199" s="14" t="s">
        <v>86</v>
      </c>
      <c r="AY199" s="166" t="s">
        <v>148</v>
      </c>
    </row>
    <row r="200" spans="2:65" s="1" customFormat="1" ht="24.2" customHeight="1">
      <c r="B200" s="31"/>
      <c r="C200" s="135" t="s">
        <v>333</v>
      </c>
      <c r="D200" s="135" t="s">
        <v>150</v>
      </c>
      <c r="E200" s="136" t="s">
        <v>693</v>
      </c>
      <c r="F200" s="137" t="s">
        <v>694</v>
      </c>
      <c r="G200" s="138" t="s">
        <v>206</v>
      </c>
      <c r="H200" s="139">
        <v>5</v>
      </c>
      <c r="I200" s="140"/>
      <c r="J200" s="141">
        <f>ROUND(I200*H200,2)</f>
        <v>0</v>
      </c>
      <c r="K200" s="137" t="s">
        <v>154</v>
      </c>
      <c r="L200" s="31"/>
      <c r="M200" s="142" t="s">
        <v>1</v>
      </c>
      <c r="N200" s="143" t="s">
        <v>44</v>
      </c>
      <c r="P200" s="144">
        <f>O200*H200</f>
        <v>0</v>
      </c>
      <c r="Q200" s="144">
        <v>0.10940999999999999</v>
      </c>
      <c r="R200" s="144">
        <f>Q200*H200</f>
        <v>0.54704999999999993</v>
      </c>
      <c r="S200" s="144">
        <v>0</v>
      </c>
      <c r="T200" s="145">
        <f>S200*H200</f>
        <v>0</v>
      </c>
      <c r="AR200" s="146" t="s">
        <v>155</v>
      </c>
      <c r="AT200" s="146" t="s">
        <v>150</v>
      </c>
      <c r="AU200" s="146" t="s">
        <v>88</v>
      </c>
      <c r="AY200" s="16" t="s">
        <v>148</v>
      </c>
      <c r="BE200" s="147">
        <f>IF(N200="základní",J200,0)</f>
        <v>0</v>
      </c>
      <c r="BF200" s="147">
        <f>IF(N200="snížená",J200,0)</f>
        <v>0</v>
      </c>
      <c r="BG200" s="147">
        <f>IF(N200="zákl. přenesená",J200,0)</f>
        <v>0</v>
      </c>
      <c r="BH200" s="147">
        <f>IF(N200="sníž. přenesená",J200,0)</f>
        <v>0</v>
      </c>
      <c r="BI200" s="147">
        <f>IF(N200="nulová",J200,0)</f>
        <v>0</v>
      </c>
      <c r="BJ200" s="16" t="s">
        <v>86</v>
      </c>
      <c r="BK200" s="147">
        <f>ROUND(I200*H200,2)</f>
        <v>0</v>
      </c>
      <c r="BL200" s="16" t="s">
        <v>155</v>
      </c>
      <c r="BM200" s="146" t="s">
        <v>695</v>
      </c>
    </row>
    <row r="201" spans="2:65" s="1" customFormat="1" ht="19.5">
      <c r="B201" s="31"/>
      <c r="D201" s="148" t="s">
        <v>157</v>
      </c>
      <c r="F201" s="149" t="s">
        <v>696</v>
      </c>
      <c r="I201" s="150"/>
      <c r="L201" s="31"/>
      <c r="M201" s="151"/>
      <c r="T201" s="55"/>
      <c r="AT201" s="16" t="s">
        <v>157</v>
      </c>
      <c r="AU201" s="16" t="s">
        <v>88</v>
      </c>
    </row>
    <row r="202" spans="2:65" s="12" customFormat="1" ht="11.25">
      <c r="B202" s="152"/>
      <c r="D202" s="148" t="s">
        <v>159</v>
      </c>
      <c r="E202" s="153" t="s">
        <v>1</v>
      </c>
      <c r="F202" s="154" t="s">
        <v>195</v>
      </c>
      <c r="H202" s="153" t="s">
        <v>1</v>
      </c>
      <c r="I202" s="155"/>
      <c r="L202" s="152"/>
      <c r="M202" s="156"/>
      <c r="T202" s="157"/>
      <c r="AT202" s="153" t="s">
        <v>159</v>
      </c>
      <c r="AU202" s="153" t="s">
        <v>88</v>
      </c>
      <c r="AV202" s="12" t="s">
        <v>86</v>
      </c>
      <c r="AW202" s="12" t="s">
        <v>33</v>
      </c>
      <c r="AX202" s="12" t="s">
        <v>79</v>
      </c>
      <c r="AY202" s="153" t="s">
        <v>148</v>
      </c>
    </row>
    <row r="203" spans="2:65" s="13" customFormat="1" ht="11.25">
      <c r="B203" s="158"/>
      <c r="D203" s="148" t="s">
        <v>159</v>
      </c>
      <c r="E203" s="159" t="s">
        <v>1</v>
      </c>
      <c r="F203" s="160" t="s">
        <v>181</v>
      </c>
      <c r="H203" s="161">
        <v>5</v>
      </c>
      <c r="I203" s="162"/>
      <c r="L203" s="158"/>
      <c r="M203" s="163"/>
      <c r="T203" s="164"/>
      <c r="AT203" s="159" t="s">
        <v>159</v>
      </c>
      <c r="AU203" s="159" t="s">
        <v>88</v>
      </c>
      <c r="AV203" s="13" t="s">
        <v>88</v>
      </c>
      <c r="AW203" s="13" t="s">
        <v>33</v>
      </c>
      <c r="AX203" s="13" t="s">
        <v>79</v>
      </c>
      <c r="AY203" s="159" t="s">
        <v>148</v>
      </c>
    </row>
    <row r="204" spans="2:65" s="14" customFormat="1" ht="11.25">
      <c r="B204" s="165"/>
      <c r="D204" s="148" t="s">
        <v>159</v>
      </c>
      <c r="E204" s="166" t="s">
        <v>1</v>
      </c>
      <c r="F204" s="167" t="s">
        <v>162</v>
      </c>
      <c r="H204" s="168">
        <v>5</v>
      </c>
      <c r="I204" s="169"/>
      <c r="L204" s="165"/>
      <c r="M204" s="170"/>
      <c r="T204" s="171"/>
      <c r="AT204" s="166" t="s">
        <v>159</v>
      </c>
      <c r="AU204" s="166" t="s">
        <v>88</v>
      </c>
      <c r="AV204" s="14" t="s">
        <v>155</v>
      </c>
      <c r="AW204" s="14" t="s">
        <v>33</v>
      </c>
      <c r="AX204" s="14" t="s">
        <v>86</v>
      </c>
      <c r="AY204" s="166" t="s">
        <v>148</v>
      </c>
    </row>
    <row r="205" spans="2:65" s="1" customFormat="1" ht="21.75" customHeight="1">
      <c r="B205" s="31"/>
      <c r="C205" s="172" t="s">
        <v>339</v>
      </c>
      <c r="D205" s="172" t="s">
        <v>269</v>
      </c>
      <c r="E205" s="173" t="s">
        <v>697</v>
      </c>
      <c r="F205" s="174" t="s">
        <v>698</v>
      </c>
      <c r="G205" s="175" t="s">
        <v>206</v>
      </c>
      <c r="H205" s="176">
        <v>5</v>
      </c>
      <c r="I205" s="177"/>
      <c r="J205" s="178">
        <f>ROUND(I205*H205,2)</f>
        <v>0</v>
      </c>
      <c r="K205" s="174" t="s">
        <v>154</v>
      </c>
      <c r="L205" s="179"/>
      <c r="M205" s="180" t="s">
        <v>1</v>
      </c>
      <c r="N205" s="181" t="s">
        <v>44</v>
      </c>
      <c r="P205" s="144">
        <f>O205*H205</f>
        <v>0</v>
      </c>
      <c r="Q205" s="144">
        <v>6.1000000000000004E-3</v>
      </c>
      <c r="R205" s="144">
        <f>Q205*H205</f>
        <v>3.0500000000000003E-2</v>
      </c>
      <c r="S205" s="144">
        <v>0</v>
      </c>
      <c r="T205" s="145">
        <f>S205*H205</f>
        <v>0</v>
      </c>
      <c r="AR205" s="146" t="s">
        <v>202</v>
      </c>
      <c r="AT205" s="146" t="s">
        <v>269</v>
      </c>
      <c r="AU205" s="146" t="s">
        <v>88</v>
      </c>
      <c r="AY205" s="16" t="s">
        <v>148</v>
      </c>
      <c r="BE205" s="147">
        <f>IF(N205="základní",J205,0)</f>
        <v>0</v>
      </c>
      <c r="BF205" s="147">
        <f>IF(N205="snížená",J205,0)</f>
        <v>0</v>
      </c>
      <c r="BG205" s="147">
        <f>IF(N205="zákl. přenesená",J205,0)</f>
        <v>0</v>
      </c>
      <c r="BH205" s="147">
        <f>IF(N205="sníž. přenesená",J205,0)</f>
        <v>0</v>
      </c>
      <c r="BI205" s="147">
        <f>IF(N205="nulová",J205,0)</f>
        <v>0</v>
      </c>
      <c r="BJ205" s="16" t="s">
        <v>86</v>
      </c>
      <c r="BK205" s="147">
        <f>ROUND(I205*H205,2)</f>
        <v>0</v>
      </c>
      <c r="BL205" s="16" t="s">
        <v>155</v>
      </c>
      <c r="BM205" s="146" t="s">
        <v>699</v>
      </c>
    </row>
    <row r="206" spans="2:65" s="1" customFormat="1" ht="11.25">
      <c r="B206" s="31"/>
      <c r="D206" s="148" t="s">
        <v>157</v>
      </c>
      <c r="F206" s="149" t="s">
        <v>698</v>
      </c>
      <c r="I206" s="150"/>
      <c r="L206" s="31"/>
      <c r="M206" s="151"/>
      <c r="T206" s="55"/>
      <c r="AT206" s="16" t="s">
        <v>157</v>
      </c>
      <c r="AU206" s="16" t="s">
        <v>88</v>
      </c>
    </row>
    <row r="207" spans="2:65" s="1" customFormat="1" ht="24.2" customHeight="1">
      <c r="B207" s="31"/>
      <c r="C207" s="135" t="s">
        <v>262</v>
      </c>
      <c r="D207" s="135" t="s">
        <v>150</v>
      </c>
      <c r="E207" s="136" t="s">
        <v>221</v>
      </c>
      <c r="F207" s="137" t="s">
        <v>222</v>
      </c>
      <c r="G207" s="138" t="s">
        <v>171</v>
      </c>
      <c r="H207" s="139">
        <v>37</v>
      </c>
      <c r="I207" s="140"/>
      <c r="J207" s="141">
        <f>ROUND(I207*H207,2)</f>
        <v>0</v>
      </c>
      <c r="K207" s="137" t="s">
        <v>154</v>
      </c>
      <c r="L207" s="31"/>
      <c r="M207" s="142" t="s">
        <v>1</v>
      </c>
      <c r="N207" s="143" t="s">
        <v>44</v>
      </c>
      <c r="P207" s="144">
        <f>O207*H207</f>
        <v>0</v>
      </c>
      <c r="Q207" s="144">
        <v>1E-4</v>
      </c>
      <c r="R207" s="144">
        <f>Q207*H207</f>
        <v>3.7000000000000002E-3</v>
      </c>
      <c r="S207" s="144">
        <v>0</v>
      </c>
      <c r="T207" s="145">
        <f>S207*H207</f>
        <v>0</v>
      </c>
      <c r="AR207" s="146" t="s">
        <v>155</v>
      </c>
      <c r="AT207" s="146" t="s">
        <v>150</v>
      </c>
      <c r="AU207" s="146" t="s">
        <v>88</v>
      </c>
      <c r="AY207" s="16" t="s">
        <v>148</v>
      </c>
      <c r="BE207" s="147">
        <f>IF(N207="základní",J207,0)</f>
        <v>0</v>
      </c>
      <c r="BF207" s="147">
        <f>IF(N207="snížená",J207,0)</f>
        <v>0</v>
      </c>
      <c r="BG207" s="147">
        <f>IF(N207="zákl. přenesená",J207,0)</f>
        <v>0</v>
      </c>
      <c r="BH207" s="147">
        <f>IF(N207="sníž. přenesená",J207,0)</f>
        <v>0</v>
      </c>
      <c r="BI207" s="147">
        <f>IF(N207="nulová",J207,0)</f>
        <v>0</v>
      </c>
      <c r="BJ207" s="16" t="s">
        <v>86</v>
      </c>
      <c r="BK207" s="147">
        <f>ROUND(I207*H207,2)</f>
        <v>0</v>
      </c>
      <c r="BL207" s="16" t="s">
        <v>155</v>
      </c>
      <c r="BM207" s="146" t="s">
        <v>700</v>
      </c>
    </row>
    <row r="208" spans="2:65" s="1" customFormat="1" ht="19.5">
      <c r="B208" s="31"/>
      <c r="D208" s="148" t="s">
        <v>157</v>
      </c>
      <c r="F208" s="149" t="s">
        <v>224</v>
      </c>
      <c r="I208" s="150"/>
      <c r="L208" s="31"/>
      <c r="M208" s="151"/>
      <c r="T208" s="55"/>
      <c r="AT208" s="16" t="s">
        <v>157</v>
      </c>
      <c r="AU208" s="16" t="s">
        <v>88</v>
      </c>
    </row>
    <row r="209" spans="2:65" s="12" customFormat="1" ht="11.25">
      <c r="B209" s="152"/>
      <c r="D209" s="148" t="s">
        <v>159</v>
      </c>
      <c r="E209" s="153" t="s">
        <v>1</v>
      </c>
      <c r="F209" s="154" t="s">
        <v>195</v>
      </c>
      <c r="H209" s="153" t="s">
        <v>1</v>
      </c>
      <c r="I209" s="155"/>
      <c r="L209" s="152"/>
      <c r="M209" s="156"/>
      <c r="T209" s="157"/>
      <c r="AT209" s="153" t="s">
        <v>159</v>
      </c>
      <c r="AU209" s="153" t="s">
        <v>88</v>
      </c>
      <c r="AV209" s="12" t="s">
        <v>86</v>
      </c>
      <c r="AW209" s="12" t="s">
        <v>33</v>
      </c>
      <c r="AX209" s="12" t="s">
        <v>79</v>
      </c>
      <c r="AY209" s="153" t="s">
        <v>148</v>
      </c>
    </row>
    <row r="210" spans="2:65" s="13" customFormat="1" ht="11.25">
      <c r="B210" s="158"/>
      <c r="D210" s="148" t="s">
        <v>159</v>
      </c>
      <c r="E210" s="159" t="s">
        <v>1</v>
      </c>
      <c r="F210" s="160" t="s">
        <v>701</v>
      </c>
      <c r="H210" s="161">
        <v>2</v>
      </c>
      <c r="I210" s="162"/>
      <c r="L210" s="158"/>
      <c r="M210" s="163"/>
      <c r="T210" s="164"/>
      <c r="AT210" s="159" t="s">
        <v>159</v>
      </c>
      <c r="AU210" s="159" t="s">
        <v>88</v>
      </c>
      <c r="AV210" s="13" t="s">
        <v>88</v>
      </c>
      <c r="AW210" s="13" t="s">
        <v>33</v>
      </c>
      <c r="AX210" s="13" t="s">
        <v>79</v>
      </c>
      <c r="AY210" s="159" t="s">
        <v>148</v>
      </c>
    </row>
    <row r="211" spans="2:65" s="13" customFormat="1" ht="11.25">
      <c r="B211" s="158"/>
      <c r="D211" s="148" t="s">
        <v>159</v>
      </c>
      <c r="E211" s="159" t="s">
        <v>1</v>
      </c>
      <c r="F211" s="160" t="s">
        <v>702</v>
      </c>
      <c r="H211" s="161">
        <v>35</v>
      </c>
      <c r="I211" s="162"/>
      <c r="L211" s="158"/>
      <c r="M211" s="163"/>
      <c r="T211" s="164"/>
      <c r="AT211" s="159" t="s">
        <v>159</v>
      </c>
      <c r="AU211" s="159" t="s">
        <v>88</v>
      </c>
      <c r="AV211" s="13" t="s">
        <v>88</v>
      </c>
      <c r="AW211" s="13" t="s">
        <v>33</v>
      </c>
      <c r="AX211" s="13" t="s">
        <v>79</v>
      </c>
      <c r="AY211" s="159" t="s">
        <v>148</v>
      </c>
    </row>
    <row r="212" spans="2:65" s="14" customFormat="1" ht="11.25">
      <c r="B212" s="165"/>
      <c r="D212" s="148" t="s">
        <v>159</v>
      </c>
      <c r="E212" s="166" t="s">
        <v>1</v>
      </c>
      <c r="F212" s="167" t="s">
        <v>162</v>
      </c>
      <c r="H212" s="168">
        <v>37</v>
      </c>
      <c r="I212" s="169"/>
      <c r="L212" s="165"/>
      <c r="M212" s="170"/>
      <c r="T212" s="171"/>
      <c r="AT212" s="166" t="s">
        <v>159</v>
      </c>
      <c r="AU212" s="166" t="s">
        <v>88</v>
      </c>
      <c r="AV212" s="14" t="s">
        <v>155</v>
      </c>
      <c r="AW212" s="14" t="s">
        <v>33</v>
      </c>
      <c r="AX212" s="14" t="s">
        <v>86</v>
      </c>
      <c r="AY212" s="166" t="s">
        <v>148</v>
      </c>
    </row>
    <row r="213" spans="2:65" s="1" customFormat="1" ht="24.2" customHeight="1">
      <c r="B213" s="31"/>
      <c r="C213" s="135" t="s">
        <v>268</v>
      </c>
      <c r="D213" s="135" t="s">
        <v>150</v>
      </c>
      <c r="E213" s="136" t="s">
        <v>703</v>
      </c>
      <c r="F213" s="137" t="s">
        <v>704</v>
      </c>
      <c r="G213" s="138" t="s">
        <v>171</v>
      </c>
      <c r="H213" s="139">
        <v>3.5</v>
      </c>
      <c r="I213" s="140"/>
      <c r="J213" s="141">
        <f>ROUND(I213*H213,2)</f>
        <v>0</v>
      </c>
      <c r="K213" s="137" t="s">
        <v>154</v>
      </c>
      <c r="L213" s="31"/>
      <c r="M213" s="142" t="s">
        <v>1</v>
      </c>
      <c r="N213" s="143" t="s">
        <v>44</v>
      </c>
      <c r="P213" s="144">
        <f>O213*H213</f>
        <v>0</v>
      </c>
      <c r="Q213" s="144">
        <v>5.0000000000000002E-5</v>
      </c>
      <c r="R213" s="144">
        <f>Q213*H213</f>
        <v>1.75E-4</v>
      </c>
      <c r="S213" s="144">
        <v>0</v>
      </c>
      <c r="T213" s="145">
        <f>S213*H213</f>
        <v>0</v>
      </c>
      <c r="AR213" s="146" t="s">
        <v>155</v>
      </c>
      <c r="AT213" s="146" t="s">
        <v>150</v>
      </c>
      <c r="AU213" s="146" t="s">
        <v>88</v>
      </c>
      <c r="AY213" s="16" t="s">
        <v>148</v>
      </c>
      <c r="BE213" s="147">
        <f>IF(N213="základní",J213,0)</f>
        <v>0</v>
      </c>
      <c r="BF213" s="147">
        <f>IF(N213="snížená",J213,0)</f>
        <v>0</v>
      </c>
      <c r="BG213" s="147">
        <f>IF(N213="zákl. přenesená",J213,0)</f>
        <v>0</v>
      </c>
      <c r="BH213" s="147">
        <f>IF(N213="sníž. přenesená",J213,0)</f>
        <v>0</v>
      </c>
      <c r="BI213" s="147">
        <f>IF(N213="nulová",J213,0)</f>
        <v>0</v>
      </c>
      <c r="BJ213" s="16" t="s">
        <v>86</v>
      </c>
      <c r="BK213" s="147">
        <f>ROUND(I213*H213,2)</f>
        <v>0</v>
      </c>
      <c r="BL213" s="16" t="s">
        <v>155</v>
      </c>
      <c r="BM213" s="146" t="s">
        <v>705</v>
      </c>
    </row>
    <row r="214" spans="2:65" s="1" customFormat="1" ht="19.5">
      <c r="B214" s="31"/>
      <c r="D214" s="148" t="s">
        <v>157</v>
      </c>
      <c r="F214" s="149" t="s">
        <v>706</v>
      </c>
      <c r="I214" s="150"/>
      <c r="L214" s="31"/>
      <c r="M214" s="151"/>
      <c r="T214" s="55"/>
      <c r="AT214" s="16" t="s">
        <v>157</v>
      </c>
      <c r="AU214" s="16" t="s">
        <v>88</v>
      </c>
    </row>
    <row r="215" spans="2:65" s="12" customFormat="1" ht="11.25">
      <c r="B215" s="152"/>
      <c r="D215" s="148" t="s">
        <v>159</v>
      </c>
      <c r="E215" s="153" t="s">
        <v>1</v>
      </c>
      <c r="F215" s="154" t="s">
        <v>195</v>
      </c>
      <c r="H215" s="153" t="s">
        <v>1</v>
      </c>
      <c r="I215" s="155"/>
      <c r="L215" s="152"/>
      <c r="M215" s="156"/>
      <c r="T215" s="157"/>
      <c r="AT215" s="153" t="s">
        <v>159</v>
      </c>
      <c r="AU215" s="153" t="s">
        <v>88</v>
      </c>
      <c r="AV215" s="12" t="s">
        <v>86</v>
      </c>
      <c r="AW215" s="12" t="s">
        <v>33</v>
      </c>
      <c r="AX215" s="12" t="s">
        <v>79</v>
      </c>
      <c r="AY215" s="153" t="s">
        <v>148</v>
      </c>
    </row>
    <row r="216" spans="2:65" s="13" customFormat="1" ht="11.25">
      <c r="B216" s="158"/>
      <c r="D216" s="148" t="s">
        <v>159</v>
      </c>
      <c r="E216" s="159" t="s">
        <v>1</v>
      </c>
      <c r="F216" s="160" t="s">
        <v>707</v>
      </c>
      <c r="H216" s="161">
        <v>3.5</v>
      </c>
      <c r="I216" s="162"/>
      <c r="L216" s="158"/>
      <c r="M216" s="163"/>
      <c r="T216" s="164"/>
      <c r="AT216" s="159" t="s">
        <v>159</v>
      </c>
      <c r="AU216" s="159" t="s">
        <v>88</v>
      </c>
      <c r="AV216" s="13" t="s">
        <v>88</v>
      </c>
      <c r="AW216" s="13" t="s">
        <v>33</v>
      </c>
      <c r="AX216" s="13" t="s">
        <v>79</v>
      </c>
      <c r="AY216" s="159" t="s">
        <v>148</v>
      </c>
    </row>
    <row r="217" spans="2:65" s="14" customFormat="1" ht="11.25">
      <c r="B217" s="165"/>
      <c r="D217" s="148" t="s">
        <v>159</v>
      </c>
      <c r="E217" s="166" t="s">
        <v>1</v>
      </c>
      <c r="F217" s="167" t="s">
        <v>162</v>
      </c>
      <c r="H217" s="168">
        <v>3.5</v>
      </c>
      <c r="I217" s="169"/>
      <c r="L217" s="165"/>
      <c r="M217" s="170"/>
      <c r="T217" s="171"/>
      <c r="AT217" s="166" t="s">
        <v>159</v>
      </c>
      <c r="AU217" s="166" t="s">
        <v>88</v>
      </c>
      <c r="AV217" s="14" t="s">
        <v>155</v>
      </c>
      <c r="AW217" s="14" t="s">
        <v>33</v>
      </c>
      <c r="AX217" s="14" t="s">
        <v>86</v>
      </c>
      <c r="AY217" s="166" t="s">
        <v>148</v>
      </c>
    </row>
    <row r="218" spans="2:65" s="1" customFormat="1" ht="24.2" customHeight="1">
      <c r="B218" s="31"/>
      <c r="C218" s="135" t="s">
        <v>275</v>
      </c>
      <c r="D218" s="135" t="s">
        <v>150</v>
      </c>
      <c r="E218" s="136" t="s">
        <v>708</v>
      </c>
      <c r="F218" s="137" t="s">
        <v>709</v>
      </c>
      <c r="G218" s="138" t="s">
        <v>171</v>
      </c>
      <c r="H218" s="139">
        <v>304</v>
      </c>
      <c r="I218" s="140"/>
      <c r="J218" s="141">
        <f>ROUND(I218*H218,2)</f>
        <v>0</v>
      </c>
      <c r="K218" s="137" t="s">
        <v>154</v>
      </c>
      <c r="L218" s="31"/>
      <c r="M218" s="142" t="s">
        <v>1</v>
      </c>
      <c r="N218" s="143" t="s">
        <v>44</v>
      </c>
      <c r="P218" s="144">
        <f>O218*H218</f>
        <v>0</v>
      </c>
      <c r="Q218" s="144">
        <v>2.0000000000000001E-4</v>
      </c>
      <c r="R218" s="144">
        <f>Q218*H218</f>
        <v>6.08E-2</v>
      </c>
      <c r="S218" s="144">
        <v>0</v>
      </c>
      <c r="T218" s="145">
        <f>S218*H218</f>
        <v>0</v>
      </c>
      <c r="AR218" s="146" t="s">
        <v>155</v>
      </c>
      <c r="AT218" s="146" t="s">
        <v>150</v>
      </c>
      <c r="AU218" s="146" t="s">
        <v>88</v>
      </c>
      <c r="AY218" s="16" t="s">
        <v>148</v>
      </c>
      <c r="BE218" s="147">
        <f>IF(N218="základní",J218,0)</f>
        <v>0</v>
      </c>
      <c r="BF218" s="147">
        <f>IF(N218="snížená",J218,0)</f>
        <v>0</v>
      </c>
      <c r="BG218" s="147">
        <f>IF(N218="zákl. přenesená",J218,0)</f>
        <v>0</v>
      </c>
      <c r="BH218" s="147">
        <f>IF(N218="sníž. přenesená",J218,0)</f>
        <v>0</v>
      </c>
      <c r="BI218" s="147">
        <f>IF(N218="nulová",J218,0)</f>
        <v>0</v>
      </c>
      <c r="BJ218" s="16" t="s">
        <v>86</v>
      </c>
      <c r="BK218" s="147">
        <f>ROUND(I218*H218,2)</f>
        <v>0</v>
      </c>
      <c r="BL218" s="16" t="s">
        <v>155</v>
      </c>
      <c r="BM218" s="146" t="s">
        <v>710</v>
      </c>
    </row>
    <row r="219" spans="2:65" s="1" customFormat="1" ht="19.5">
      <c r="B219" s="31"/>
      <c r="D219" s="148" t="s">
        <v>157</v>
      </c>
      <c r="F219" s="149" t="s">
        <v>711</v>
      </c>
      <c r="I219" s="150"/>
      <c r="L219" s="31"/>
      <c r="M219" s="151"/>
      <c r="T219" s="55"/>
      <c r="AT219" s="16" t="s">
        <v>157</v>
      </c>
      <c r="AU219" s="16" t="s">
        <v>88</v>
      </c>
    </row>
    <row r="220" spans="2:65" s="12" customFormat="1" ht="11.25">
      <c r="B220" s="152"/>
      <c r="D220" s="148" t="s">
        <v>159</v>
      </c>
      <c r="E220" s="153" t="s">
        <v>1</v>
      </c>
      <c r="F220" s="154" t="s">
        <v>195</v>
      </c>
      <c r="H220" s="153" t="s">
        <v>1</v>
      </c>
      <c r="I220" s="155"/>
      <c r="L220" s="152"/>
      <c r="M220" s="156"/>
      <c r="T220" s="157"/>
      <c r="AT220" s="153" t="s">
        <v>159</v>
      </c>
      <c r="AU220" s="153" t="s">
        <v>88</v>
      </c>
      <c r="AV220" s="12" t="s">
        <v>86</v>
      </c>
      <c r="AW220" s="12" t="s">
        <v>33</v>
      </c>
      <c r="AX220" s="12" t="s">
        <v>79</v>
      </c>
      <c r="AY220" s="153" t="s">
        <v>148</v>
      </c>
    </row>
    <row r="221" spans="2:65" s="13" customFormat="1" ht="11.25">
      <c r="B221" s="158"/>
      <c r="D221" s="148" t="s">
        <v>159</v>
      </c>
      <c r="E221" s="159" t="s">
        <v>1</v>
      </c>
      <c r="F221" s="160" t="s">
        <v>712</v>
      </c>
      <c r="H221" s="161">
        <v>304</v>
      </c>
      <c r="I221" s="162"/>
      <c r="L221" s="158"/>
      <c r="M221" s="163"/>
      <c r="T221" s="164"/>
      <c r="AT221" s="159" t="s">
        <v>159</v>
      </c>
      <c r="AU221" s="159" t="s">
        <v>88</v>
      </c>
      <c r="AV221" s="13" t="s">
        <v>88</v>
      </c>
      <c r="AW221" s="13" t="s">
        <v>33</v>
      </c>
      <c r="AX221" s="13" t="s">
        <v>79</v>
      </c>
      <c r="AY221" s="159" t="s">
        <v>148</v>
      </c>
    </row>
    <row r="222" spans="2:65" s="14" customFormat="1" ht="11.25">
      <c r="B222" s="165"/>
      <c r="D222" s="148" t="s">
        <v>159</v>
      </c>
      <c r="E222" s="166" t="s">
        <v>1</v>
      </c>
      <c r="F222" s="167" t="s">
        <v>162</v>
      </c>
      <c r="H222" s="168">
        <v>304</v>
      </c>
      <c r="I222" s="169"/>
      <c r="L222" s="165"/>
      <c r="M222" s="170"/>
      <c r="T222" s="171"/>
      <c r="AT222" s="166" t="s">
        <v>159</v>
      </c>
      <c r="AU222" s="166" t="s">
        <v>88</v>
      </c>
      <c r="AV222" s="14" t="s">
        <v>155</v>
      </c>
      <c r="AW222" s="14" t="s">
        <v>33</v>
      </c>
      <c r="AX222" s="14" t="s">
        <v>86</v>
      </c>
      <c r="AY222" s="166" t="s">
        <v>148</v>
      </c>
    </row>
    <row r="223" spans="2:65" s="1" customFormat="1" ht="24.2" customHeight="1">
      <c r="B223" s="31"/>
      <c r="C223" s="135" t="s">
        <v>280</v>
      </c>
      <c r="D223" s="135" t="s">
        <v>150</v>
      </c>
      <c r="E223" s="136" t="s">
        <v>713</v>
      </c>
      <c r="F223" s="137" t="s">
        <v>714</v>
      </c>
      <c r="G223" s="138" t="s">
        <v>171</v>
      </c>
      <c r="H223" s="139">
        <v>47</v>
      </c>
      <c r="I223" s="140"/>
      <c r="J223" s="141">
        <f>ROUND(I223*H223,2)</f>
        <v>0</v>
      </c>
      <c r="K223" s="137" t="s">
        <v>154</v>
      </c>
      <c r="L223" s="31"/>
      <c r="M223" s="142" t="s">
        <v>1</v>
      </c>
      <c r="N223" s="143" t="s">
        <v>44</v>
      </c>
      <c r="P223" s="144">
        <f>O223*H223</f>
        <v>0</v>
      </c>
      <c r="Q223" s="144">
        <v>1E-4</v>
      </c>
      <c r="R223" s="144">
        <f>Q223*H223</f>
        <v>4.7000000000000002E-3</v>
      </c>
      <c r="S223" s="144">
        <v>0</v>
      </c>
      <c r="T223" s="145">
        <f>S223*H223</f>
        <v>0</v>
      </c>
      <c r="AR223" s="146" t="s">
        <v>155</v>
      </c>
      <c r="AT223" s="146" t="s">
        <v>150</v>
      </c>
      <c r="AU223" s="146" t="s">
        <v>88</v>
      </c>
      <c r="AY223" s="16" t="s">
        <v>148</v>
      </c>
      <c r="BE223" s="147">
        <f>IF(N223="základní",J223,0)</f>
        <v>0</v>
      </c>
      <c r="BF223" s="147">
        <f>IF(N223="snížená",J223,0)</f>
        <v>0</v>
      </c>
      <c r="BG223" s="147">
        <f>IF(N223="zákl. přenesená",J223,0)</f>
        <v>0</v>
      </c>
      <c r="BH223" s="147">
        <f>IF(N223="sníž. přenesená",J223,0)</f>
        <v>0</v>
      </c>
      <c r="BI223" s="147">
        <f>IF(N223="nulová",J223,0)</f>
        <v>0</v>
      </c>
      <c r="BJ223" s="16" t="s">
        <v>86</v>
      </c>
      <c r="BK223" s="147">
        <f>ROUND(I223*H223,2)</f>
        <v>0</v>
      </c>
      <c r="BL223" s="16" t="s">
        <v>155</v>
      </c>
      <c r="BM223" s="146" t="s">
        <v>715</v>
      </c>
    </row>
    <row r="224" spans="2:65" s="1" customFormat="1" ht="19.5">
      <c r="B224" s="31"/>
      <c r="D224" s="148" t="s">
        <v>157</v>
      </c>
      <c r="F224" s="149" t="s">
        <v>716</v>
      </c>
      <c r="I224" s="150"/>
      <c r="L224" s="31"/>
      <c r="M224" s="151"/>
      <c r="T224" s="55"/>
      <c r="AT224" s="16" t="s">
        <v>157</v>
      </c>
      <c r="AU224" s="16" t="s">
        <v>88</v>
      </c>
    </row>
    <row r="225" spans="2:65" s="12" customFormat="1" ht="11.25">
      <c r="B225" s="152"/>
      <c r="D225" s="148" t="s">
        <v>159</v>
      </c>
      <c r="E225" s="153" t="s">
        <v>1</v>
      </c>
      <c r="F225" s="154" t="s">
        <v>195</v>
      </c>
      <c r="H225" s="153" t="s">
        <v>1</v>
      </c>
      <c r="I225" s="155"/>
      <c r="L225" s="152"/>
      <c r="M225" s="156"/>
      <c r="T225" s="157"/>
      <c r="AT225" s="153" t="s">
        <v>159</v>
      </c>
      <c r="AU225" s="153" t="s">
        <v>88</v>
      </c>
      <c r="AV225" s="12" t="s">
        <v>86</v>
      </c>
      <c r="AW225" s="12" t="s">
        <v>33</v>
      </c>
      <c r="AX225" s="12" t="s">
        <v>79</v>
      </c>
      <c r="AY225" s="153" t="s">
        <v>148</v>
      </c>
    </row>
    <row r="226" spans="2:65" s="13" customFormat="1" ht="11.25">
      <c r="B226" s="158"/>
      <c r="D226" s="148" t="s">
        <v>159</v>
      </c>
      <c r="E226" s="159" t="s">
        <v>1</v>
      </c>
      <c r="F226" s="160" t="s">
        <v>717</v>
      </c>
      <c r="H226" s="161">
        <v>25</v>
      </c>
      <c r="I226" s="162"/>
      <c r="L226" s="158"/>
      <c r="M226" s="163"/>
      <c r="T226" s="164"/>
      <c r="AT226" s="159" t="s">
        <v>159</v>
      </c>
      <c r="AU226" s="159" t="s">
        <v>88</v>
      </c>
      <c r="AV226" s="13" t="s">
        <v>88</v>
      </c>
      <c r="AW226" s="13" t="s">
        <v>33</v>
      </c>
      <c r="AX226" s="13" t="s">
        <v>79</v>
      </c>
      <c r="AY226" s="159" t="s">
        <v>148</v>
      </c>
    </row>
    <row r="227" spans="2:65" s="13" customFormat="1" ht="11.25">
      <c r="B227" s="158"/>
      <c r="D227" s="148" t="s">
        <v>159</v>
      </c>
      <c r="E227" s="159" t="s">
        <v>1</v>
      </c>
      <c r="F227" s="160" t="s">
        <v>718</v>
      </c>
      <c r="H227" s="161">
        <v>22</v>
      </c>
      <c r="I227" s="162"/>
      <c r="L227" s="158"/>
      <c r="M227" s="163"/>
      <c r="T227" s="164"/>
      <c r="AT227" s="159" t="s">
        <v>159</v>
      </c>
      <c r="AU227" s="159" t="s">
        <v>88</v>
      </c>
      <c r="AV227" s="13" t="s">
        <v>88</v>
      </c>
      <c r="AW227" s="13" t="s">
        <v>33</v>
      </c>
      <c r="AX227" s="13" t="s">
        <v>79</v>
      </c>
      <c r="AY227" s="159" t="s">
        <v>148</v>
      </c>
    </row>
    <row r="228" spans="2:65" s="14" customFormat="1" ht="11.25">
      <c r="B228" s="165"/>
      <c r="D228" s="148" t="s">
        <v>159</v>
      </c>
      <c r="E228" s="166" t="s">
        <v>1</v>
      </c>
      <c r="F228" s="167" t="s">
        <v>162</v>
      </c>
      <c r="H228" s="168">
        <v>47</v>
      </c>
      <c r="I228" s="169"/>
      <c r="L228" s="165"/>
      <c r="M228" s="170"/>
      <c r="T228" s="171"/>
      <c r="AT228" s="166" t="s">
        <v>159</v>
      </c>
      <c r="AU228" s="166" t="s">
        <v>88</v>
      </c>
      <c r="AV228" s="14" t="s">
        <v>155</v>
      </c>
      <c r="AW228" s="14" t="s">
        <v>33</v>
      </c>
      <c r="AX228" s="14" t="s">
        <v>86</v>
      </c>
      <c r="AY228" s="166" t="s">
        <v>148</v>
      </c>
    </row>
    <row r="229" spans="2:65" s="1" customFormat="1" ht="24.2" customHeight="1">
      <c r="B229" s="31"/>
      <c r="C229" s="135" t="s">
        <v>7</v>
      </c>
      <c r="D229" s="135" t="s">
        <v>150</v>
      </c>
      <c r="E229" s="136" t="s">
        <v>232</v>
      </c>
      <c r="F229" s="137" t="s">
        <v>233</v>
      </c>
      <c r="G229" s="138" t="s">
        <v>153</v>
      </c>
      <c r="H229" s="139">
        <v>106</v>
      </c>
      <c r="I229" s="140"/>
      <c r="J229" s="141">
        <f>ROUND(I229*H229,2)</f>
        <v>0</v>
      </c>
      <c r="K229" s="137" t="s">
        <v>154</v>
      </c>
      <c r="L229" s="31"/>
      <c r="M229" s="142" t="s">
        <v>1</v>
      </c>
      <c r="N229" s="143" t="s">
        <v>44</v>
      </c>
      <c r="P229" s="144">
        <f>O229*H229</f>
        <v>0</v>
      </c>
      <c r="Q229" s="144">
        <v>1.1999999999999999E-3</v>
      </c>
      <c r="R229" s="144">
        <f>Q229*H229</f>
        <v>0.12719999999999998</v>
      </c>
      <c r="S229" s="144">
        <v>0</v>
      </c>
      <c r="T229" s="145">
        <f>S229*H229</f>
        <v>0</v>
      </c>
      <c r="AR229" s="146" t="s">
        <v>155</v>
      </c>
      <c r="AT229" s="146" t="s">
        <v>150</v>
      </c>
      <c r="AU229" s="146" t="s">
        <v>88</v>
      </c>
      <c r="AY229" s="16" t="s">
        <v>148</v>
      </c>
      <c r="BE229" s="147">
        <f>IF(N229="základní",J229,0)</f>
        <v>0</v>
      </c>
      <c r="BF229" s="147">
        <f>IF(N229="snížená",J229,0)</f>
        <v>0</v>
      </c>
      <c r="BG229" s="147">
        <f>IF(N229="zákl. přenesená",J229,0)</f>
        <v>0</v>
      </c>
      <c r="BH229" s="147">
        <f>IF(N229="sníž. přenesená",J229,0)</f>
        <v>0</v>
      </c>
      <c r="BI229" s="147">
        <f>IF(N229="nulová",J229,0)</f>
        <v>0</v>
      </c>
      <c r="BJ229" s="16" t="s">
        <v>86</v>
      </c>
      <c r="BK229" s="147">
        <f>ROUND(I229*H229,2)</f>
        <v>0</v>
      </c>
      <c r="BL229" s="16" t="s">
        <v>155</v>
      </c>
      <c r="BM229" s="146" t="s">
        <v>719</v>
      </c>
    </row>
    <row r="230" spans="2:65" s="1" customFormat="1" ht="19.5">
      <c r="B230" s="31"/>
      <c r="D230" s="148" t="s">
        <v>157</v>
      </c>
      <c r="F230" s="149" t="s">
        <v>235</v>
      </c>
      <c r="I230" s="150"/>
      <c r="L230" s="31"/>
      <c r="M230" s="151"/>
      <c r="T230" s="55"/>
      <c r="AT230" s="16" t="s">
        <v>157</v>
      </c>
      <c r="AU230" s="16" t="s">
        <v>88</v>
      </c>
    </row>
    <row r="231" spans="2:65" s="12" customFormat="1" ht="11.25">
      <c r="B231" s="152"/>
      <c r="D231" s="148" t="s">
        <v>159</v>
      </c>
      <c r="E231" s="153" t="s">
        <v>1</v>
      </c>
      <c r="F231" s="154" t="s">
        <v>195</v>
      </c>
      <c r="H231" s="153" t="s">
        <v>1</v>
      </c>
      <c r="I231" s="155"/>
      <c r="L231" s="152"/>
      <c r="M231" s="156"/>
      <c r="T231" s="157"/>
      <c r="AT231" s="153" t="s">
        <v>159</v>
      </c>
      <c r="AU231" s="153" t="s">
        <v>88</v>
      </c>
      <c r="AV231" s="12" t="s">
        <v>86</v>
      </c>
      <c r="AW231" s="12" t="s">
        <v>33</v>
      </c>
      <c r="AX231" s="12" t="s">
        <v>79</v>
      </c>
      <c r="AY231" s="153" t="s">
        <v>148</v>
      </c>
    </row>
    <row r="232" spans="2:65" s="13" customFormat="1" ht="11.25">
      <c r="B232" s="158"/>
      <c r="D232" s="148" t="s">
        <v>159</v>
      </c>
      <c r="E232" s="159" t="s">
        <v>1</v>
      </c>
      <c r="F232" s="160" t="s">
        <v>720</v>
      </c>
      <c r="H232" s="161">
        <v>104</v>
      </c>
      <c r="I232" s="162"/>
      <c r="L232" s="158"/>
      <c r="M232" s="163"/>
      <c r="T232" s="164"/>
      <c r="AT232" s="159" t="s">
        <v>159</v>
      </c>
      <c r="AU232" s="159" t="s">
        <v>88</v>
      </c>
      <c r="AV232" s="13" t="s">
        <v>88</v>
      </c>
      <c r="AW232" s="13" t="s">
        <v>33</v>
      </c>
      <c r="AX232" s="13" t="s">
        <v>79</v>
      </c>
      <c r="AY232" s="159" t="s">
        <v>148</v>
      </c>
    </row>
    <row r="233" spans="2:65" s="13" customFormat="1" ht="11.25">
      <c r="B233" s="158"/>
      <c r="D233" s="148" t="s">
        <v>159</v>
      </c>
      <c r="E233" s="159" t="s">
        <v>1</v>
      </c>
      <c r="F233" s="160" t="s">
        <v>721</v>
      </c>
      <c r="H233" s="161">
        <v>2</v>
      </c>
      <c r="I233" s="162"/>
      <c r="L233" s="158"/>
      <c r="M233" s="163"/>
      <c r="T233" s="164"/>
      <c r="AT233" s="159" t="s">
        <v>159</v>
      </c>
      <c r="AU233" s="159" t="s">
        <v>88</v>
      </c>
      <c r="AV233" s="13" t="s">
        <v>88</v>
      </c>
      <c r="AW233" s="13" t="s">
        <v>33</v>
      </c>
      <c r="AX233" s="13" t="s">
        <v>79</v>
      </c>
      <c r="AY233" s="159" t="s">
        <v>148</v>
      </c>
    </row>
    <row r="234" spans="2:65" s="14" customFormat="1" ht="11.25">
      <c r="B234" s="165"/>
      <c r="D234" s="148" t="s">
        <v>159</v>
      </c>
      <c r="E234" s="166" t="s">
        <v>1</v>
      </c>
      <c r="F234" s="167" t="s">
        <v>162</v>
      </c>
      <c r="H234" s="168">
        <v>106</v>
      </c>
      <c r="I234" s="169"/>
      <c r="L234" s="165"/>
      <c r="M234" s="170"/>
      <c r="T234" s="171"/>
      <c r="AT234" s="166" t="s">
        <v>159</v>
      </c>
      <c r="AU234" s="166" t="s">
        <v>88</v>
      </c>
      <c r="AV234" s="14" t="s">
        <v>155</v>
      </c>
      <c r="AW234" s="14" t="s">
        <v>33</v>
      </c>
      <c r="AX234" s="14" t="s">
        <v>86</v>
      </c>
      <c r="AY234" s="166" t="s">
        <v>148</v>
      </c>
    </row>
    <row r="235" spans="2:65" s="1" customFormat="1" ht="24.2" customHeight="1">
      <c r="B235" s="31"/>
      <c r="C235" s="135" t="s">
        <v>289</v>
      </c>
      <c r="D235" s="135" t="s">
        <v>150</v>
      </c>
      <c r="E235" s="136" t="s">
        <v>238</v>
      </c>
      <c r="F235" s="137" t="s">
        <v>239</v>
      </c>
      <c r="G235" s="138" t="s">
        <v>171</v>
      </c>
      <c r="H235" s="139">
        <v>37</v>
      </c>
      <c r="I235" s="140"/>
      <c r="J235" s="141">
        <f>ROUND(I235*H235,2)</f>
        <v>0</v>
      </c>
      <c r="K235" s="137" t="s">
        <v>154</v>
      </c>
      <c r="L235" s="31"/>
      <c r="M235" s="142" t="s">
        <v>1</v>
      </c>
      <c r="N235" s="143" t="s">
        <v>44</v>
      </c>
      <c r="P235" s="144">
        <f>O235*H235</f>
        <v>0</v>
      </c>
      <c r="Q235" s="144">
        <v>2.0000000000000001E-4</v>
      </c>
      <c r="R235" s="144">
        <f>Q235*H235</f>
        <v>7.4000000000000003E-3</v>
      </c>
      <c r="S235" s="144">
        <v>0</v>
      </c>
      <c r="T235" s="145">
        <f>S235*H235</f>
        <v>0</v>
      </c>
      <c r="AR235" s="146" t="s">
        <v>155</v>
      </c>
      <c r="AT235" s="146" t="s">
        <v>150</v>
      </c>
      <c r="AU235" s="146" t="s">
        <v>88</v>
      </c>
      <c r="AY235" s="16" t="s">
        <v>148</v>
      </c>
      <c r="BE235" s="147">
        <f>IF(N235="základní",J235,0)</f>
        <v>0</v>
      </c>
      <c r="BF235" s="147">
        <f>IF(N235="snížená",J235,0)</f>
        <v>0</v>
      </c>
      <c r="BG235" s="147">
        <f>IF(N235="zákl. přenesená",J235,0)</f>
        <v>0</v>
      </c>
      <c r="BH235" s="147">
        <f>IF(N235="sníž. přenesená",J235,0)</f>
        <v>0</v>
      </c>
      <c r="BI235" s="147">
        <f>IF(N235="nulová",J235,0)</f>
        <v>0</v>
      </c>
      <c r="BJ235" s="16" t="s">
        <v>86</v>
      </c>
      <c r="BK235" s="147">
        <f>ROUND(I235*H235,2)</f>
        <v>0</v>
      </c>
      <c r="BL235" s="16" t="s">
        <v>155</v>
      </c>
      <c r="BM235" s="146" t="s">
        <v>722</v>
      </c>
    </row>
    <row r="236" spans="2:65" s="1" customFormat="1" ht="19.5">
      <c r="B236" s="31"/>
      <c r="D236" s="148" t="s">
        <v>157</v>
      </c>
      <c r="F236" s="149" t="s">
        <v>241</v>
      </c>
      <c r="I236" s="150"/>
      <c r="L236" s="31"/>
      <c r="M236" s="151"/>
      <c r="T236" s="55"/>
      <c r="AT236" s="16" t="s">
        <v>157</v>
      </c>
      <c r="AU236" s="16" t="s">
        <v>88</v>
      </c>
    </row>
    <row r="237" spans="2:65" s="12" customFormat="1" ht="11.25">
      <c r="B237" s="152"/>
      <c r="D237" s="148" t="s">
        <v>159</v>
      </c>
      <c r="E237" s="153" t="s">
        <v>1</v>
      </c>
      <c r="F237" s="154" t="s">
        <v>195</v>
      </c>
      <c r="H237" s="153" t="s">
        <v>1</v>
      </c>
      <c r="I237" s="155"/>
      <c r="L237" s="152"/>
      <c r="M237" s="156"/>
      <c r="T237" s="157"/>
      <c r="AT237" s="153" t="s">
        <v>159</v>
      </c>
      <c r="AU237" s="153" t="s">
        <v>88</v>
      </c>
      <c r="AV237" s="12" t="s">
        <v>86</v>
      </c>
      <c r="AW237" s="12" t="s">
        <v>33</v>
      </c>
      <c r="AX237" s="12" t="s">
        <v>79</v>
      </c>
      <c r="AY237" s="153" t="s">
        <v>148</v>
      </c>
    </row>
    <row r="238" spans="2:65" s="13" customFormat="1" ht="11.25">
      <c r="B238" s="158"/>
      <c r="D238" s="148" t="s">
        <v>159</v>
      </c>
      <c r="E238" s="159" t="s">
        <v>1</v>
      </c>
      <c r="F238" s="160" t="s">
        <v>701</v>
      </c>
      <c r="H238" s="161">
        <v>2</v>
      </c>
      <c r="I238" s="162"/>
      <c r="L238" s="158"/>
      <c r="M238" s="163"/>
      <c r="T238" s="164"/>
      <c r="AT238" s="159" t="s">
        <v>159</v>
      </c>
      <c r="AU238" s="159" t="s">
        <v>88</v>
      </c>
      <c r="AV238" s="13" t="s">
        <v>88</v>
      </c>
      <c r="AW238" s="13" t="s">
        <v>33</v>
      </c>
      <c r="AX238" s="13" t="s">
        <v>79</v>
      </c>
      <c r="AY238" s="159" t="s">
        <v>148</v>
      </c>
    </row>
    <row r="239" spans="2:65" s="13" customFormat="1" ht="11.25">
      <c r="B239" s="158"/>
      <c r="D239" s="148" t="s">
        <v>159</v>
      </c>
      <c r="E239" s="159" t="s">
        <v>1</v>
      </c>
      <c r="F239" s="160" t="s">
        <v>702</v>
      </c>
      <c r="H239" s="161">
        <v>35</v>
      </c>
      <c r="I239" s="162"/>
      <c r="L239" s="158"/>
      <c r="M239" s="163"/>
      <c r="T239" s="164"/>
      <c r="AT239" s="159" t="s">
        <v>159</v>
      </c>
      <c r="AU239" s="159" t="s">
        <v>88</v>
      </c>
      <c r="AV239" s="13" t="s">
        <v>88</v>
      </c>
      <c r="AW239" s="13" t="s">
        <v>33</v>
      </c>
      <c r="AX239" s="13" t="s">
        <v>79</v>
      </c>
      <c r="AY239" s="159" t="s">
        <v>148</v>
      </c>
    </row>
    <row r="240" spans="2:65" s="14" customFormat="1" ht="11.25">
      <c r="B240" s="165"/>
      <c r="D240" s="148" t="s">
        <v>159</v>
      </c>
      <c r="E240" s="166" t="s">
        <v>1</v>
      </c>
      <c r="F240" s="167" t="s">
        <v>162</v>
      </c>
      <c r="H240" s="168">
        <v>37</v>
      </c>
      <c r="I240" s="169"/>
      <c r="L240" s="165"/>
      <c r="M240" s="170"/>
      <c r="T240" s="171"/>
      <c r="AT240" s="166" t="s">
        <v>159</v>
      </c>
      <c r="AU240" s="166" t="s">
        <v>88</v>
      </c>
      <c r="AV240" s="14" t="s">
        <v>155</v>
      </c>
      <c r="AW240" s="14" t="s">
        <v>33</v>
      </c>
      <c r="AX240" s="14" t="s">
        <v>86</v>
      </c>
      <c r="AY240" s="166" t="s">
        <v>148</v>
      </c>
    </row>
    <row r="241" spans="2:65" s="1" customFormat="1" ht="24.2" customHeight="1">
      <c r="B241" s="31"/>
      <c r="C241" s="135" t="s">
        <v>295</v>
      </c>
      <c r="D241" s="135" t="s">
        <v>150</v>
      </c>
      <c r="E241" s="136" t="s">
        <v>723</v>
      </c>
      <c r="F241" s="137" t="s">
        <v>724</v>
      </c>
      <c r="G241" s="138" t="s">
        <v>171</v>
      </c>
      <c r="H241" s="139">
        <v>3.5</v>
      </c>
      <c r="I241" s="140"/>
      <c r="J241" s="141">
        <f>ROUND(I241*H241,2)</f>
        <v>0</v>
      </c>
      <c r="K241" s="137" t="s">
        <v>154</v>
      </c>
      <c r="L241" s="31"/>
      <c r="M241" s="142" t="s">
        <v>1</v>
      </c>
      <c r="N241" s="143" t="s">
        <v>44</v>
      </c>
      <c r="P241" s="144">
        <f>O241*H241</f>
        <v>0</v>
      </c>
      <c r="Q241" s="144">
        <v>6.9999999999999994E-5</v>
      </c>
      <c r="R241" s="144">
        <f>Q241*H241</f>
        <v>2.4499999999999999E-4</v>
      </c>
      <c r="S241" s="144">
        <v>0</v>
      </c>
      <c r="T241" s="145">
        <f>S241*H241</f>
        <v>0</v>
      </c>
      <c r="AR241" s="146" t="s">
        <v>155</v>
      </c>
      <c r="AT241" s="146" t="s">
        <v>150</v>
      </c>
      <c r="AU241" s="146" t="s">
        <v>88</v>
      </c>
      <c r="AY241" s="16" t="s">
        <v>148</v>
      </c>
      <c r="BE241" s="147">
        <f>IF(N241="základní",J241,0)</f>
        <v>0</v>
      </c>
      <c r="BF241" s="147">
        <f>IF(N241="snížená",J241,0)</f>
        <v>0</v>
      </c>
      <c r="BG241" s="147">
        <f>IF(N241="zákl. přenesená",J241,0)</f>
        <v>0</v>
      </c>
      <c r="BH241" s="147">
        <f>IF(N241="sníž. přenesená",J241,0)</f>
        <v>0</v>
      </c>
      <c r="BI241" s="147">
        <f>IF(N241="nulová",J241,0)</f>
        <v>0</v>
      </c>
      <c r="BJ241" s="16" t="s">
        <v>86</v>
      </c>
      <c r="BK241" s="147">
        <f>ROUND(I241*H241,2)</f>
        <v>0</v>
      </c>
      <c r="BL241" s="16" t="s">
        <v>155</v>
      </c>
      <c r="BM241" s="146" t="s">
        <v>725</v>
      </c>
    </row>
    <row r="242" spans="2:65" s="1" customFormat="1" ht="19.5">
      <c r="B242" s="31"/>
      <c r="D242" s="148" t="s">
        <v>157</v>
      </c>
      <c r="F242" s="149" t="s">
        <v>726</v>
      </c>
      <c r="I242" s="150"/>
      <c r="L242" s="31"/>
      <c r="M242" s="151"/>
      <c r="T242" s="55"/>
      <c r="AT242" s="16" t="s">
        <v>157</v>
      </c>
      <c r="AU242" s="16" t="s">
        <v>88</v>
      </c>
    </row>
    <row r="243" spans="2:65" s="12" customFormat="1" ht="11.25">
      <c r="B243" s="152"/>
      <c r="D243" s="148" t="s">
        <v>159</v>
      </c>
      <c r="E243" s="153" t="s">
        <v>1</v>
      </c>
      <c r="F243" s="154" t="s">
        <v>195</v>
      </c>
      <c r="H243" s="153" t="s">
        <v>1</v>
      </c>
      <c r="I243" s="155"/>
      <c r="L243" s="152"/>
      <c r="M243" s="156"/>
      <c r="T243" s="157"/>
      <c r="AT243" s="153" t="s">
        <v>159</v>
      </c>
      <c r="AU243" s="153" t="s">
        <v>88</v>
      </c>
      <c r="AV243" s="12" t="s">
        <v>86</v>
      </c>
      <c r="AW243" s="12" t="s">
        <v>33</v>
      </c>
      <c r="AX243" s="12" t="s">
        <v>79</v>
      </c>
      <c r="AY243" s="153" t="s">
        <v>148</v>
      </c>
    </row>
    <row r="244" spans="2:65" s="13" customFormat="1" ht="11.25">
      <c r="B244" s="158"/>
      <c r="D244" s="148" t="s">
        <v>159</v>
      </c>
      <c r="E244" s="159" t="s">
        <v>1</v>
      </c>
      <c r="F244" s="160" t="s">
        <v>707</v>
      </c>
      <c r="H244" s="161">
        <v>3.5</v>
      </c>
      <c r="I244" s="162"/>
      <c r="L244" s="158"/>
      <c r="M244" s="163"/>
      <c r="T244" s="164"/>
      <c r="AT244" s="159" t="s">
        <v>159</v>
      </c>
      <c r="AU244" s="159" t="s">
        <v>88</v>
      </c>
      <c r="AV244" s="13" t="s">
        <v>88</v>
      </c>
      <c r="AW244" s="13" t="s">
        <v>33</v>
      </c>
      <c r="AX244" s="13" t="s">
        <v>79</v>
      </c>
      <c r="AY244" s="159" t="s">
        <v>148</v>
      </c>
    </row>
    <row r="245" spans="2:65" s="14" customFormat="1" ht="11.25">
      <c r="B245" s="165"/>
      <c r="D245" s="148" t="s">
        <v>159</v>
      </c>
      <c r="E245" s="166" t="s">
        <v>1</v>
      </c>
      <c r="F245" s="167" t="s">
        <v>162</v>
      </c>
      <c r="H245" s="168">
        <v>3.5</v>
      </c>
      <c r="I245" s="169"/>
      <c r="L245" s="165"/>
      <c r="M245" s="170"/>
      <c r="T245" s="171"/>
      <c r="AT245" s="166" t="s">
        <v>159</v>
      </c>
      <c r="AU245" s="166" t="s">
        <v>88</v>
      </c>
      <c r="AV245" s="14" t="s">
        <v>155</v>
      </c>
      <c r="AW245" s="14" t="s">
        <v>33</v>
      </c>
      <c r="AX245" s="14" t="s">
        <v>86</v>
      </c>
      <c r="AY245" s="166" t="s">
        <v>148</v>
      </c>
    </row>
    <row r="246" spans="2:65" s="1" customFormat="1" ht="24.2" customHeight="1">
      <c r="B246" s="31"/>
      <c r="C246" s="135" t="s">
        <v>300</v>
      </c>
      <c r="D246" s="135" t="s">
        <v>150</v>
      </c>
      <c r="E246" s="136" t="s">
        <v>727</v>
      </c>
      <c r="F246" s="137" t="s">
        <v>728</v>
      </c>
      <c r="G246" s="138" t="s">
        <v>171</v>
      </c>
      <c r="H246" s="139">
        <v>304</v>
      </c>
      <c r="I246" s="140"/>
      <c r="J246" s="141">
        <f>ROUND(I246*H246,2)</f>
        <v>0</v>
      </c>
      <c r="K246" s="137" t="s">
        <v>154</v>
      </c>
      <c r="L246" s="31"/>
      <c r="M246" s="142" t="s">
        <v>1</v>
      </c>
      <c r="N246" s="143" t="s">
        <v>44</v>
      </c>
      <c r="P246" s="144">
        <f>O246*H246</f>
        <v>0</v>
      </c>
      <c r="Q246" s="144">
        <v>4.0000000000000002E-4</v>
      </c>
      <c r="R246" s="144">
        <f>Q246*H246</f>
        <v>0.1216</v>
      </c>
      <c r="S246" s="144">
        <v>0</v>
      </c>
      <c r="T246" s="145">
        <f>S246*H246</f>
        <v>0</v>
      </c>
      <c r="AR246" s="146" t="s">
        <v>155</v>
      </c>
      <c r="AT246" s="146" t="s">
        <v>150</v>
      </c>
      <c r="AU246" s="146" t="s">
        <v>88</v>
      </c>
      <c r="AY246" s="16" t="s">
        <v>148</v>
      </c>
      <c r="BE246" s="147">
        <f>IF(N246="základní",J246,0)</f>
        <v>0</v>
      </c>
      <c r="BF246" s="147">
        <f>IF(N246="snížená",J246,0)</f>
        <v>0</v>
      </c>
      <c r="BG246" s="147">
        <f>IF(N246="zákl. přenesená",J246,0)</f>
        <v>0</v>
      </c>
      <c r="BH246" s="147">
        <f>IF(N246="sníž. přenesená",J246,0)</f>
        <v>0</v>
      </c>
      <c r="BI246" s="147">
        <f>IF(N246="nulová",J246,0)</f>
        <v>0</v>
      </c>
      <c r="BJ246" s="16" t="s">
        <v>86</v>
      </c>
      <c r="BK246" s="147">
        <f>ROUND(I246*H246,2)</f>
        <v>0</v>
      </c>
      <c r="BL246" s="16" t="s">
        <v>155</v>
      </c>
      <c r="BM246" s="146" t="s">
        <v>729</v>
      </c>
    </row>
    <row r="247" spans="2:65" s="1" customFormat="1" ht="19.5">
      <c r="B247" s="31"/>
      <c r="D247" s="148" t="s">
        <v>157</v>
      </c>
      <c r="F247" s="149" t="s">
        <v>730</v>
      </c>
      <c r="I247" s="150"/>
      <c r="L247" s="31"/>
      <c r="M247" s="151"/>
      <c r="T247" s="55"/>
      <c r="AT247" s="16" t="s">
        <v>157</v>
      </c>
      <c r="AU247" s="16" t="s">
        <v>88</v>
      </c>
    </row>
    <row r="248" spans="2:65" s="12" customFormat="1" ht="11.25">
      <c r="B248" s="152"/>
      <c r="D248" s="148" t="s">
        <v>159</v>
      </c>
      <c r="E248" s="153" t="s">
        <v>1</v>
      </c>
      <c r="F248" s="154" t="s">
        <v>195</v>
      </c>
      <c r="H248" s="153" t="s">
        <v>1</v>
      </c>
      <c r="I248" s="155"/>
      <c r="L248" s="152"/>
      <c r="M248" s="156"/>
      <c r="T248" s="157"/>
      <c r="AT248" s="153" t="s">
        <v>159</v>
      </c>
      <c r="AU248" s="153" t="s">
        <v>88</v>
      </c>
      <c r="AV248" s="12" t="s">
        <v>86</v>
      </c>
      <c r="AW248" s="12" t="s">
        <v>33</v>
      </c>
      <c r="AX248" s="12" t="s">
        <v>79</v>
      </c>
      <c r="AY248" s="153" t="s">
        <v>148</v>
      </c>
    </row>
    <row r="249" spans="2:65" s="13" customFormat="1" ht="11.25">
      <c r="B249" s="158"/>
      <c r="D249" s="148" t="s">
        <v>159</v>
      </c>
      <c r="E249" s="159" t="s">
        <v>1</v>
      </c>
      <c r="F249" s="160" t="s">
        <v>712</v>
      </c>
      <c r="H249" s="161">
        <v>304</v>
      </c>
      <c r="I249" s="162"/>
      <c r="L249" s="158"/>
      <c r="M249" s="163"/>
      <c r="T249" s="164"/>
      <c r="AT249" s="159" t="s">
        <v>159</v>
      </c>
      <c r="AU249" s="159" t="s">
        <v>88</v>
      </c>
      <c r="AV249" s="13" t="s">
        <v>88</v>
      </c>
      <c r="AW249" s="13" t="s">
        <v>33</v>
      </c>
      <c r="AX249" s="13" t="s">
        <v>79</v>
      </c>
      <c r="AY249" s="159" t="s">
        <v>148</v>
      </c>
    </row>
    <row r="250" spans="2:65" s="14" customFormat="1" ht="11.25">
      <c r="B250" s="165"/>
      <c r="D250" s="148" t="s">
        <v>159</v>
      </c>
      <c r="E250" s="166" t="s">
        <v>1</v>
      </c>
      <c r="F250" s="167" t="s">
        <v>162</v>
      </c>
      <c r="H250" s="168">
        <v>304</v>
      </c>
      <c r="I250" s="169"/>
      <c r="L250" s="165"/>
      <c r="M250" s="170"/>
      <c r="T250" s="171"/>
      <c r="AT250" s="166" t="s">
        <v>159</v>
      </c>
      <c r="AU250" s="166" t="s">
        <v>88</v>
      </c>
      <c r="AV250" s="14" t="s">
        <v>155</v>
      </c>
      <c r="AW250" s="14" t="s">
        <v>33</v>
      </c>
      <c r="AX250" s="14" t="s">
        <v>86</v>
      </c>
      <c r="AY250" s="166" t="s">
        <v>148</v>
      </c>
    </row>
    <row r="251" spans="2:65" s="1" customFormat="1" ht="24.2" customHeight="1">
      <c r="B251" s="31"/>
      <c r="C251" s="135" t="s">
        <v>305</v>
      </c>
      <c r="D251" s="135" t="s">
        <v>150</v>
      </c>
      <c r="E251" s="136" t="s">
        <v>731</v>
      </c>
      <c r="F251" s="137" t="s">
        <v>732</v>
      </c>
      <c r="G251" s="138" t="s">
        <v>171</v>
      </c>
      <c r="H251" s="139">
        <v>47</v>
      </c>
      <c r="I251" s="140"/>
      <c r="J251" s="141">
        <f>ROUND(I251*H251,2)</f>
        <v>0</v>
      </c>
      <c r="K251" s="137" t="s">
        <v>154</v>
      </c>
      <c r="L251" s="31"/>
      <c r="M251" s="142" t="s">
        <v>1</v>
      </c>
      <c r="N251" s="143" t="s">
        <v>44</v>
      </c>
      <c r="P251" s="144">
        <f>O251*H251</f>
        <v>0</v>
      </c>
      <c r="Q251" s="144">
        <v>1.2999999999999999E-4</v>
      </c>
      <c r="R251" s="144">
        <f>Q251*H251</f>
        <v>6.1099999999999991E-3</v>
      </c>
      <c r="S251" s="144">
        <v>0</v>
      </c>
      <c r="T251" s="145">
        <f>S251*H251</f>
        <v>0</v>
      </c>
      <c r="AR251" s="146" t="s">
        <v>155</v>
      </c>
      <c r="AT251" s="146" t="s">
        <v>150</v>
      </c>
      <c r="AU251" s="146" t="s">
        <v>88</v>
      </c>
      <c r="AY251" s="16" t="s">
        <v>148</v>
      </c>
      <c r="BE251" s="147">
        <f>IF(N251="základní",J251,0)</f>
        <v>0</v>
      </c>
      <c r="BF251" s="147">
        <f>IF(N251="snížená",J251,0)</f>
        <v>0</v>
      </c>
      <c r="BG251" s="147">
        <f>IF(N251="zákl. přenesená",J251,0)</f>
        <v>0</v>
      </c>
      <c r="BH251" s="147">
        <f>IF(N251="sníž. přenesená",J251,0)</f>
        <v>0</v>
      </c>
      <c r="BI251" s="147">
        <f>IF(N251="nulová",J251,0)</f>
        <v>0</v>
      </c>
      <c r="BJ251" s="16" t="s">
        <v>86</v>
      </c>
      <c r="BK251" s="147">
        <f>ROUND(I251*H251,2)</f>
        <v>0</v>
      </c>
      <c r="BL251" s="16" t="s">
        <v>155</v>
      </c>
      <c r="BM251" s="146" t="s">
        <v>733</v>
      </c>
    </row>
    <row r="252" spans="2:65" s="1" customFormat="1" ht="19.5">
      <c r="B252" s="31"/>
      <c r="D252" s="148" t="s">
        <v>157</v>
      </c>
      <c r="F252" s="149" t="s">
        <v>734</v>
      </c>
      <c r="I252" s="150"/>
      <c r="L252" s="31"/>
      <c r="M252" s="151"/>
      <c r="T252" s="55"/>
      <c r="AT252" s="16" t="s">
        <v>157</v>
      </c>
      <c r="AU252" s="16" t="s">
        <v>88</v>
      </c>
    </row>
    <row r="253" spans="2:65" s="12" customFormat="1" ht="11.25">
      <c r="B253" s="152"/>
      <c r="D253" s="148" t="s">
        <v>159</v>
      </c>
      <c r="E253" s="153" t="s">
        <v>1</v>
      </c>
      <c r="F253" s="154" t="s">
        <v>195</v>
      </c>
      <c r="H253" s="153" t="s">
        <v>1</v>
      </c>
      <c r="I253" s="155"/>
      <c r="L253" s="152"/>
      <c r="M253" s="156"/>
      <c r="T253" s="157"/>
      <c r="AT253" s="153" t="s">
        <v>159</v>
      </c>
      <c r="AU253" s="153" t="s">
        <v>88</v>
      </c>
      <c r="AV253" s="12" t="s">
        <v>86</v>
      </c>
      <c r="AW253" s="12" t="s">
        <v>33</v>
      </c>
      <c r="AX253" s="12" t="s">
        <v>79</v>
      </c>
      <c r="AY253" s="153" t="s">
        <v>148</v>
      </c>
    </row>
    <row r="254" spans="2:65" s="13" customFormat="1" ht="11.25">
      <c r="B254" s="158"/>
      <c r="D254" s="148" t="s">
        <v>159</v>
      </c>
      <c r="E254" s="159" t="s">
        <v>1</v>
      </c>
      <c r="F254" s="160" t="s">
        <v>717</v>
      </c>
      <c r="H254" s="161">
        <v>25</v>
      </c>
      <c r="I254" s="162"/>
      <c r="L254" s="158"/>
      <c r="M254" s="163"/>
      <c r="T254" s="164"/>
      <c r="AT254" s="159" t="s">
        <v>159</v>
      </c>
      <c r="AU254" s="159" t="s">
        <v>88</v>
      </c>
      <c r="AV254" s="13" t="s">
        <v>88</v>
      </c>
      <c r="AW254" s="13" t="s">
        <v>33</v>
      </c>
      <c r="AX254" s="13" t="s">
        <v>79</v>
      </c>
      <c r="AY254" s="159" t="s">
        <v>148</v>
      </c>
    </row>
    <row r="255" spans="2:65" s="13" customFormat="1" ht="11.25">
      <c r="B255" s="158"/>
      <c r="D255" s="148" t="s">
        <v>159</v>
      </c>
      <c r="E255" s="159" t="s">
        <v>1</v>
      </c>
      <c r="F255" s="160" t="s">
        <v>718</v>
      </c>
      <c r="H255" s="161">
        <v>22</v>
      </c>
      <c r="I255" s="162"/>
      <c r="L255" s="158"/>
      <c r="M255" s="163"/>
      <c r="T255" s="164"/>
      <c r="AT255" s="159" t="s">
        <v>159</v>
      </c>
      <c r="AU255" s="159" t="s">
        <v>88</v>
      </c>
      <c r="AV255" s="13" t="s">
        <v>88</v>
      </c>
      <c r="AW255" s="13" t="s">
        <v>33</v>
      </c>
      <c r="AX255" s="13" t="s">
        <v>79</v>
      </c>
      <c r="AY255" s="159" t="s">
        <v>148</v>
      </c>
    </row>
    <row r="256" spans="2:65" s="14" customFormat="1" ht="11.25">
      <c r="B256" s="165"/>
      <c r="D256" s="148" t="s">
        <v>159</v>
      </c>
      <c r="E256" s="166" t="s">
        <v>1</v>
      </c>
      <c r="F256" s="167" t="s">
        <v>162</v>
      </c>
      <c r="H256" s="168">
        <v>47</v>
      </c>
      <c r="I256" s="169"/>
      <c r="L256" s="165"/>
      <c r="M256" s="170"/>
      <c r="T256" s="171"/>
      <c r="AT256" s="166" t="s">
        <v>159</v>
      </c>
      <c r="AU256" s="166" t="s">
        <v>88</v>
      </c>
      <c r="AV256" s="14" t="s">
        <v>155</v>
      </c>
      <c r="AW256" s="14" t="s">
        <v>33</v>
      </c>
      <c r="AX256" s="14" t="s">
        <v>86</v>
      </c>
      <c r="AY256" s="166" t="s">
        <v>148</v>
      </c>
    </row>
    <row r="257" spans="2:65" s="1" customFormat="1" ht="24.2" customHeight="1">
      <c r="B257" s="31"/>
      <c r="C257" s="135" t="s">
        <v>311</v>
      </c>
      <c r="D257" s="135" t="s">
        <v>150</v>
      </c>
      <c r="E257" s="136" t="s">
        <v>248</v>
      </c>
      <c r="F257" s="137" t="s">
        <v>249</v>
      </c>
      <c r="G257" s="138" t="s">
        <v>153</v>
      </c>
      <c r="H257" s="139">
        <v>106</v>
      </c>
      <c r="I257" s="140"/>
      <c r="J257" s="141">
        <f>ROUND(I257*H257,2)</f>
        <v>0</v>
      </c>
      <c r="K257" s="137" t="s">
        <v>154</v>
      </c>
      <c r="L257" s="31"/>
      <c r="M257" s="142" t="s">
        <v>1</v>
      </c>
      <c r="N257" s="143" t="s">
        <v>44</v>
      </c>
      <c r="P257" s="144">
        <f>O257*H257</f>
        <v>0</v>
      </c>
      <c r="Q257" s="144">
        <v>1.6000000000000001E-3</v>
      </c>
      <c r="R257" s="144">
        <f>Q257*H257</f>
        <v>0.1696</v>
      </c>
      <c r="S257" s="144">
        <v>0</v>
      </c>
      <c r="T257" s="145">
        <f>S257*H257</f>
        <v>0</v>
      </c>
      <c r="AR257" s="146" t="s">
        <v>155</v>
      </c>
      <c r="AT257" s="146" t="s">
        <v>150</v>
      </c>
      <c r="AU257" s="146" t="s">
        <v>88</v>
      </c>
      <c r="AY257" s="16" t="s">
        <v>148</v>
      </c>
      <c r="BE257" s="147">
        <f>IF(N257="základní",J257,0)</f>
        <v>0</v>
      </c>
      <c r="BF257" s="147">
        <f>IF(N257="snížená",J257,0)</f>
        <v>0</v>
      </c>
      <c r="BG257" s="147">
        <f>IF(N257="zákl. přenesená",J257,0)</f>
        <v>0</v>
      </c>
      <c r="BH257" s="147">
        <f>IF(N257="sníž. přenesená",J257,0)</f>
        <v>0</v>
      </c>
      <c r="BI257" s="147">
        <f>IF(N257="nulová",J257,0)</f>
        <v>0</v>
      </c>
      <c r="BJ257" s="16" t="s">
        <v>86</v>
      </c>
      <c r="BK257" s="147">
        <f>ROUND(I257*H257,2)</f>
        <v>0</v>
      </c>
      <c r="BL257" s="16" t="s">
        <v>155</v>
      </c>
      <c r="BM257" s="146" t="s">
        <v>735</v>
      </c>
    </row>
    <row r="258" spans="2:65" s="1" customFormat="1" ht="19.5">
      <c r="B258" s="31"/>
      <c r="D258" s="148" t="s">
        <v>157</v>
      </c>
      <c r="F258" s="149" t="s">
        <v>251</v>
      </c>
      <c r="I258" s="150"/>
      <c r="L258" s="31"/>
      <c r="M258" s="151"/>
      <c r="T258" s="55"/>
      <c r="AT258" s="16" t="s">
        <v>157</v>
      </c>
      <c r="AU258" s="16" t="s">
        <v>88</v>
      </c>
    </row>
    <row r="259" spans="2:65" s="12" customFormat="1" ht="11.25">
      <c r="B259" s="152"/>
      <c r="D259" s="148" t="s">
        <v>159</v>
      </c>
      <c r="E259" s="153" t="s">
        <v>1</v>
      </c>
      <c r="F259" s="154" t="s">
        <v>195</v>
      </c>
      <c r="H259" s="153" t="s">
        <v>1</v>
      </c>
      <c r="I259" s="155"/>
      <c r="L259" s="152"/>
      <c r="M259" s="156"/>
      <c r="T259" s="157"/>
      <c r="AT259" s="153" t="s">
        <v>159</v>
      </c>
      <c r="AU259" s="153" t="s">
        <v>88</v>
      </c>
      <c r="AV259" s="12" t="s">
        <v>86</v>
      </c>
      <c r="AW259" s="12" t="s">
        <v>33</v>
      </c>
      <c r="AX259" s="12" t="s">
        <v>79</v>
      </c>
      <c r="AY259" s="153" t="s">
        <v>148</v>
      </c>
    </row>
    <row r="260" spans="2:65" s="13" customFormat="1" ht="11.25">
      <c r="B260" s="158"/>
      <c r="D260" s="148" t="s">
        <v>159</v>
      </c>
      <c r="E260" s="159" t="s">
        <v>1</v>
      </c>
      <c r="F260" s="160" t="s">
        <v>720</v>
      </c>
      <c r="H260" s="161">
        <v>104</v>
      </c>
      <c r="I260" s="162"/>
      <c r="L260" s="158"/>
      <c r="M260" s="163"/>
      <c r="T260" s="164"/>
      <c r="AT260" s="159" t="s">
        <v>159</v>
      </c>
      <c r="AU260" s="159" t="s">
        <v>88</v>
      </c>
      <c r="AV260" s="13" t="s">
        <v>88</v>
      </c>
      <c r="AW260" s="13" t="s">
        <v>33</v>
      </c>
      <c r="AX260" s="13" t="s">
        <v>79</v>
      </c>
      <c r="AY260" s="159" t="s">
        <v>148</v>
      </c>
    </row>
    <row r="261" spans="2:65" s="13" customFormat="1" ht="11.25">
      <c r="B261" s="158"/>
      <c r="D261" s="148" t="s">
        <v>159</v>
      </c>
      <c r="E261" s="159" t="s">
        <v>1</v>
      </c>
      <c r="F261" s="160" t="s">
        <v>721</v>
      </c>
      <c r="H261" s="161">
        <v>2</v>
      </c>
      <c r="I261" s="162"/>
      <c r="L261" s="158"/>
      <c r="M261" s="163"/>
      <c r="T261" s="164"/>
      <c r="AT261" s="159" t="s">
        <v>159</v>
      </c>
      <c r="AU261" s="159" t="s">
        <v>88</v>
      </c>
      <c r="AV261" s="13" t="s">
        <v>88</v>
      </c>
      <c r="AW261" s="13" t="s">
        <v>33</v>
      </c>
      <c r="AX261" s="13" t="s">
        <v>79</v>
      </c>
      <c r="AY261" s="159" t="s">
        <v>148</v>
      </c>
    </row>
    <row r="262" spans="2:65" s="14" customFormat="1" ht="11.25">
      <c r="B262" s="165"/>
      <c r="D262" s="148" t="s">
        <v>159</v>
      </c>
      <c r="E262" s="166" t="s">
        <v>1</v>
      </c>
      <c r="F262" s="167" t="s">
        <v>162</v>
      </c>
      <c r="H262" s="168">
        <v>106</v>
      </c>
      <c r="I262" s="169"/>
      <c r="L262" s="165"/>
      <c r="M262" s="170"/>
      <c r="T262" s="171"/>
      <c r="AT262" s="166" t="s">
        <v>159</v>
      </c>
      <c r="AU262" s="166" t="s">
        <v>88</v>
      </c>
      <c r="AV262" s="14" t="s">
        <v>155</v>
      </c>
      <c r="AW262" s="14" t="s">
        <v>33</v>
      </c>
      <c r="AX262" s="14" t="s">
        <v>86</v>
      </c>
      <c r="AY262" s="166" t="s">
        <v>148</v>
      </c>
    </row>
    <row r="263" spans="2:65" s="1" customFormat="1" ht="16.5" customHeight="1">
      <c r="B263" s="31"/>
      <c r="C263" s="135" t="s">
        <v>252</v>
      </c>
      <c r="D263" s="135" t="s">
        <v>150</v>
      </c>
      <c r="E263" s="136" t="s">
        <v>253</v>
      </c>
      <c r="F263" s="137" t="s">
        <v>254</v>
      </c>
      <c r="G263" s="138" t="s">
        <v>171</v>
      </c>
      <c r="H263" s="139">
        <v>389.5</v>
      </c>
      <c r="I263" s="140"/>
      <c r="J263" s="141">
        <f>ROUND(I263*H263,2)</f>
        <v>0</v>
      </c>
      <c r="K263" s="137" t="s">
        <v>154</v>
      </c>
      <c r="L263" s="31"/>
      <c r="M263" s="142" t="s">
        <v>1</v>
      </c>
      <c r="N263" s="143" t="s">
        <v>44</v>
      </c>
      <c r="P263" s="144">
        <f>O263*H263</f>
        <v>0</v>
      </c>
      <c r="Q263" s="144">
        <v>0</v>
      </c>
      <c r="R263" s="144">
        <f>Q263*H263</f>
        <v>0</v>
      </c>
      <c r="S263" s="144">
        <v>0</v>
      </c>
      <c r="T263" s="145">
        <f>S263*H263</f>
        <v>0</v>
      </c>
      <c r="AR263" s="146" t="s">
        <v>155</v>
      </c>
      <c r="AT263" s="146" t="s">
        <v>150</v>
      </c>
      <c r="AU263" s="146" t="s">
        <v>88</v>
      </c>
      <c r="AY263" s="16" t="s">
        <v>148</v>
      </c>
      <c r="BE263" s="147">
        <f>IF(N263="základní",J263,0)</f>
        <v>0</v>
      </c>
      <c r="BF263" s="147">
        <f>IF(N263="snížená",J263,0)</f>
        <v>0</v>
      </c>
      <c r="BG263" s="147">
        <f>IF(N263="zákl. přenesená",J263,0)</f>
        <v>0</v>
      </c>
      <c r="BH263" s="147">
        <f>IF(N263="sníž. přenesená",J263,0)</f>
        <v>0</v>
      </c>
      <c r="BI263" s="147">
        <f>IF(N263="nulová",J263,0)</f>
        <v>0</v>
      </c>
      <c r="BJ263" s="16" t="s">
        <v>86</v>
      </c>
      <c r="BK263" s="147">
        <f>ROUND(I263*H263,2)</f>
        <v>0</v>
      </c>
      <c r="BL263" s="16" t="s">
        <v>155</v>
      </c>
      <c r="BM263" s="146" t="s">
        <v>736</v>
      </c>
    </row>
    <row r="264" spans="2:65" s="1" customFormat="1" ht="19.5">
      <c r="B264" s="31"/>
      <c r="D264" s="148" t="s">
        <v>157</v>
      </c>
      <c r="F264" s="149" t="s">
        <v>256</v>
      </c>
      <c r="I264" s="150"/>
      <c r="L264" s="31"/>
      <c r="M264" s="151"/>
      <c r="T264" s="55"/>
      <c r="AT264" s="16" t="s">
        <v>157</v>
      </c>
      <c r="AU264" s="16" t="s">
        <v>88</v>
      </c>
    </row>
    <row r="265" spans="2:65" s="12" customFormat="1" ht="11.25">
      <c r="B265" s="152"/>
      <c r="D265" s="148" t="s">
        <v>159</v>
      </c>
      <c r="E265" s="153" t="s">
        <v>1</v>
      </c>
      <c r="F265" s="154" t="s">
        <v>195</v>
      </c>
      <c r="H265" s="153" t="s">
        <v>1</v>
      </c>
      <c r="I265" s="155"/>
      <c r="L265" s="152"/>
      <c r="M265" s="156"/>
      <c r="T265" s="157"/>
      <c r="AT265" s="153" t="s">
        <v>159</v>
      </c>
      <c r="AU265" s="153" t="s">
        <v>88</v>
      </c>
      <c r="AV265" s="12" t="s">
        <v>86</v>
      </c>
      <c r="AW265" s="12" t="s">
        <v>33</v>
      </c>
      <c r="AX265" s="12" t="s">
        <v>79</v>
      </c>
      <c r="AY265" s="153" t="s">
        <v>148</v>
      </c>
    </row>
    <row r="266" spans="2:65" s="13" customFormat="1" ht="11.25">
      <c r="B266" s="158"/>
      <c r="D266" s="148" t="s">
        <v>159</v>
      </c>
      <c r="E266" s="159" t="s">
        <v>1</v>
      </c>
      <c r="F266" s="160" t="s">
        <v>712</v>
      </c>
      <c r="H266" s="161">
        <v>304</v>
      </c>
      <c r="I266" s="162"/>
      <c r="L266" s="158"/>
      <c r="M266" s="163"/>
      <c r="T266" s="164"/>
      <c r="AT266" s="159" t="s">
        <v>159</v>
      </c>
      <c r="AU266" s="159" t="s">
        <v>88</v>
      </c>
      <c r="AV266" s="13" t="s">
        <v>88</v>
      </c>
      <c r="AW266" s="13" t="s">
        <v>33</v>
      </c>
      <c r="AX266" s="13" t="s">
        <v>79</v>
      </c>
      <c r="AY266" s="159" t="s">
        <v>148</v>
      </c>
    </row>
    <row r="267" spans="2:65" s="13" customFormat="1" ht="11.25">
      <c r="B267" s="158"/>
      <c r="D267" s="148" t="s">
        <v>159</v>
      </c>
      <c r="E267" s="159" t="s">
        <v>1</v>
      </c>
      <c r="F267" s="160" t="s">
        <v>717</v>
      </c>
      <c r="H267" s="161">
        <v>25</v>
      </c>
      <c r="I267" s="162"/>
      <c r="L267" s="158"/>
      <c r="M267" s="163"/>
      <c r="T267" s="164"/>
      <c r="AT267" s="159" t="s">
        <v>159</v>
      </c>
      <c r="AU267" s="159" t="s">
        <v>88</v>
      </c>
      <c r="AV267" s="13" t="s">
        <v>88</v>
      </c>
      <c r="AW267" s="13" t="s">
        <v>33</v>
      </c>
      <c r="AX267" s="13" t="s">
        <v>79</v>
      </c>
      <c r="AY267" s="159" t="s">
        <v>148</v>
      </c>
    </row>
    <row r="268" spans="2:65" s="13" customFormat="1" ht="11.25">
      <c r="B268" s="158"/>
      <c r="D268" s="148" t="s">
        <v>159</v>
      </c>
      <c r="E268" s="159" t="s">
        <v>1</v>
      </c>
      <c r="F268" s="160" t="s">
        <v>718</v>
      </c>
      <c r="H268" s="161">
        <v>22</v>
      </c>
      <c r="I268" s="162"/>
      <c r="L268" s="158"/>
      <c r="M268" s="163"/>
      <c r="T268" s="164"/>
      <c r="AT268" s="159" t="s">
        <v>159</v>
      </c>
      <c r="AU268" s="159" t="s">
        <v>88</v>
      </c>
      <c r="AV268" s="13" t="s">
        <v>88</v>
      </c>
      <c r="AW268" s="13" t="s">
        <v>33</v>
      </c>
      <c r="AX268" s="13" t="s">
        <v>79</v>
      </c>
      <c r="AY268" s="159" t="s">
        <v>148</v>
      </c>
    </row>
    <row r="269" spans="2:65" s="13" customFormat="1" ht="11.25">
      <c r="B269" s="158"/>
      <c r="D269" s="148" t="s">
        <v>159</v>
      </c>
      <c r="E269" s="159" t="s">
        <v>1</v>
      </c>
      <c r="F269" s="160" t="s">
        <v>707</v>
      </c>
      <c r="H269" s="161">
        <v>3.5</v>
      </c>
      <c r="I269" s="162"/>
      <c r="L269" s="158"/>
      <c r="M269" s="163"/>
      <c r="T269" s="164"/>
      <c r="AT269" s="159" t="s">
        <v>159</v>
      </c>
      <c r="AU269" s="159" t="s">
        <v>88</v>
      </c>
      <c r="AV269" s="13" t="s">
        <v>88</v>
      </c>
      <c r="AW269" s="13" t="s">
        <v>33</v>
      </c>
      <c r="AX269" s="13" t="s">
        <v>79</v>
      </c>
      <c r="AY269" s="159" t="s">
        <v>148</v>
      </c>
    </row>
    <row r="270" spans="2:65" s="13" customFormat="1" ht="11.25">
      <c r="B270" s="158"/>
      <c r="D270" s="148" t="s">
        <v>159</v>
      </c>
      <c r="E270" s="159" t="s">
        <v>1</v>
      </c>
      <c r="F270" s="160" t="s">
        <v>702</v>
      </c>
      <c r="H270" s="161">
        <v>35</v>
      </c>
      <c r="I270" s="162"/>
      <c r="L270" s="158"/>
      <c r="M270" s="163"/>
      <c r="T270" s="164"/>
      <c r="AT270" s="159" t="s">
        <v>159</v>
      </c>
      <c r="AU270" s="159" t="s">
        <v>88</v>
      </c>
      <c r="AV270" s="13" t="s">
        <v>88</v>
      </c>
      <c r="AW270" s="13" t="s">
        <v>33</v>
      </c>
      <c r="AX270" s="13" t="s">
        <v>79</v>
      </c>
      <c r="AY270" s="159" t="s">
        <v>148</v>
      </c>
    </row>
    <row r="271" spans="2:65" s="14" customFormat="1" ht="11.25">
      <c r="B271" s="165"/>
      <c r="D271" s="148" t="s">
        <v>159</v>
      </c>
      <c r="E271" s="166" t="s">
        <v>1</v>
      </c>
      <c r="F271" s="167" t="s">
        <v>162</v>
      </c>
      <c r="H271" s="168">
        <v>389.5</v>
      </c>
      <c r="I271" s="169"/>
      <c r="L271" s="165"/>
      <c r="M271" s="170"/>
      <c r="T271" s="171"/>
      <c r="AT271" s="166" t="s">
        <v>159</v>
      </c>
      <c r="AU271" s="166" t="s">
        <v>88</v>
      </c>
      <c r="AV271" s="14" t="s">
        <v>155</v>
      </c>
      <c r="AW271" s="14" t="s">
        <v>33</v>
      </c>
      <c r="AX271" s="14" t="s">
        <v>86</v>
      </c>
      <c r="AY271" s="166" t="s">
        <v>148</v>
      </c>
    </row>
    <row r="272" spans="2:65" s="1" customFormat="1" ht="16.5" customHeight="1">
      <c r="B272" s="31"/>
      <c r="C272" s="135" t="s">
        <v>257</v>
      </c>
      <c r="D272" s="135" t="s">
        <v>150</v>
      </c>
      <c r="E272" s="136" t="s">
        <v>258</v>
      </c>
      <c r="F272" s="137" t="s">
        <v>259</v>
      </c>
      <c r="G272" s="138" t="s">
        <v>153</v>
      </c>
      <c r="H272" s="139">
        <v>106</v>
      </c>
      <c r="I272" s="140"/>
      <c r="J272" s="141">
        <f>ROUND(I272*H272,2)</f>
        <v>0</v>
      </c>
      <c r="K272" s="137" t="s">
        <v>154</v>
      </c>
      <c r="L272" s="31"/>
      <c r="M272" s="142" t="s">
        <v>1</v>
      </c>
      <c r="N272" s="143" t="s">
        <v>44</v>
      </c>
      <c r="P272" s="144">
        <f>O272*H272</f>
        <v>0</v>
      </c>
      <c r="Q272" s="144">
        <v>1.0000000000000001E-5</v>
      </c>
      <c r="R272" s="144">
        <f>Q272*H272</f>
        <v>1.0600000000000002E-3</v>
      </c>
      <c r="S272" s="144">
        <v>0</v>
      </c>
      <c r="T272" s="145">
        <f>S272*H272</f>
        <v>0</v>
      </c>
      <c r="AR272" s="146" t="s">
        <v>155</v>
      </c>
      <c r="AT272" s="146" t="s">
        <v>150</v>
      </c>
      <c r="AU272" s="146" t="s">
        <v>88</v>
      </c>
      <c r="AY272" s="16" t="s">
        <v>148</v>
      </c>
      <c r="BE272" s="147">
        <f>IF(N272="základní",J272,0)</f>
        <v>0</v>
      </c>
      <c r="BF272" s="147">
        <f>IF(N272="snížená",J272,0)</f>
        <v>0</v>
      </c>
      <c r="BG272" s="147">
        <f>IF(N272="zákl. přenesená",J272,0)</f>
        <v>0</v>
      </c>
      <c r="BH272" s="147">
        <f>IF(N272="sníž. přenesená",J272,0)</f>
        <v>0</v>
      </c>
      <c r="BI272" s="147">
        <f>IF(N272="nulová",J272,0)</f>
        <v>0</v>
      </c>
      <c r="BJ272" s="16" t="s">
        <v>86</v>
      </c>
      <c r="BK272" s="147">
        <f>ROUND(I272*H272,2)</f>
        <v>0</v>
      </c>
      <c r="BL272" s="16" t="s">
        <v>155</v>
      </c>
      <c r="BM272" s="146" t="s">
        <v>737</v>
      </c>
    </row>
    <row r="273" spans="2:65" s="1" customFormat="1" ht="19.5">
      <c r="B273" s="31"/>
      <c r="D273" s="148" t="s">
        <v>157</v>
      </c>
      <c r="F273" s="149" t="s">
        <v>261</v>
      </c>
      <c r="I273" s="150"/>
      <c r="L273" s="31"/>
      <c r="M273" s="151"/>
      <c r="T273" s="55"/>
      <c r="AT273" s="16" t="s">
        <v>157</v>
      </c>
      <c r="AU273" s="16" t="s">
        <v>88</v>
      </c>
    </row>
    <row r="274" spans="2:65" s="12" customFormat="1" ht="11.25">
      <c r="B274" s="152"/>
      <c r="D274" s="148" t="s">
        <v>159</v>
      </c>
      <c r="E274" s="153" t="s">
        <v>1</v>
      </c>
      <c r="F274" s="154" t="s">
        <v>195</v>
      </c>
      <c r="H274" s="153" t="s">
        <v>1</v>
      </c>
      <c r="I274" s="155"/>
      <c r="L274" s="152"/>
      <c r="M274" s="156"/>
      <c r="T274" s="157"/>
      <c r="AT274" s="153" t="s">
        <v>159</v>
      </c>
      <c r="AU274" s="153" t="s">
        <v>88</v>
      </c>
      <c r="AV274" s="12" t="s">
        <v>86</v>
      </c>
      <c r="AW274" s="12" t="s">
        <v>33</v>
      </c>
      <c r="AX274" s="12" t="s">
        <v>79</v>
      </c>
      <c r="AY274" s="153" t="s">
        <v>148</v>
      </c>
    </row>
    <row r="275" spans="2:65" s="13" customFormat="1" ht="11.25">
      <c r="B275" s="158"/>
      <c r="D275" s="148" t="s">
        <v>159</v>
      </c>
      <c r="E275" s="159" t="s">
        <v>1</v>
      </c>
      <c r="F275" s="160" t="s">
        <v>720</v>
      </c>
      <c r="H275" s="161">
        <v>104</v>
      </c>
      <c r="I275" s="162"/>
      <c r="L275" s="158"/>
      <c r="M275" s="163"/>
      <c r="T275" s="164"/>
      <c r="AT275" s="159" t="s">
        <v>159</v>
      </c>
      <c r="AU275" s="159" t="s">
        <v>88</v>
      </c>
      <c r="AV275" s="13" t="s">
        <v>88</v>
      </c>
      <c r="AW275" s="13" t="s">
        <v>33</v>
      </c>
      <c r="AX275" s="13" t="s">
        <v>79</v>
      </c>
      <c r="AY275" s="159" t="s">
        <v>148</v>
      </c>
    </row>
    <row r="276" spans="2:65" s="13" customFormat="1" ht="11.25">
      <c r="B276" s="158"/>
      <c r="D276" s="148" t="s">
        <v>159</v>
      </c>
      <c r="E276" s="159" t="s">
        <v>1</v>
      </c>
      <c r="F276" s="160" t="s">
        <v>721</v>
      </c>
      <c r="H276" s="161">
        <v>2</v>
      </c>
      <c r="I276" s="162"/>
      <c r="L276" s="158"/>
      <c r="M276" s="163"/>
      <c r="T276" s="164"/>
      <c r="AT276" s="159" t="s">
        <v>159</v>
      </c>
      <c r="AU276" s="159" t="s">
        <v>88</v>
      </c>
      <c r="AV276" s="13" t="s">
        <v>88</v>
      </c>
      <c r="AW276" s="13" t="s">
        <v>33</v>
      </c>
      <c r="AX276" s="13" t="s">
        <v>79</v>
      </c>
      <c r="AY276" s="159" t="s">
        <v>148</v>
      </c>
    </row>
    <row r="277" spans="2:65" s="14" customFormat="1" ht="11.25">
      <c r="B277" s="165"/>
      <c r="D277" s="148" t="s">
        <v>159</v>
      </c>
      <c r="E277" s="166" t="s">
        <v>1</v>
      </c>
      <c r="F277" s="167" t="s">
        <v>162</v>
      </c>
      <c r="H277" s="168">
        <v>106</v>
      </c>
      <c r="I277" s="169"/>
      <c r="L277" s="165"/>
      <c r="M277" s="170"/>
      <c r="T277" s="171"/>
      <c r="AT277" s="166" t="s">
        <v>159</v>
      </c>
      <c r="AU277" s="166" t="s">
        <v>88</v>
      </c>
      <c r="AV277" s="14" t="s">
        <v>155</v>
      </c>
      <c r="AW277" s="14" t="s">
        <v>33</v>
      </c>
      <c r="AX277" s="14" t="s">
        <v>86</v>
      </c>
      <c r="AY277" s="166" t="s">
        <v>148</v>
      </c>
    </row>
    <row r="278" spans="2:65" s="1" customFormat="1" ht="24.2" customHeight="1">
      <c r="B278" s="31"/>
      <c r="C278" s="135" t="s">
        <v>315</v>
      </c>
      <c r="D278" s="135" t="s">
        <v>150</v>
      </c>
      <c r="E278" s="136" t="s">
        <v>738</v>
      </c>
      <c r="F278" s="137" t="s">
        <v>739</v>
      </c>
      <c r="G278" s="138" t="s">
        <v>171</v>
      </c>
      <c r="H278" s="139">
        <v>5</v>
      </c>
      <c r="I278" s="140"/>
      <c r="J278" s="141">
        <f>ROUND(I278*H278,2)</f>
        <v>0</v>
      </c>
      <c r="K278" s="137" t="s">
        <v>154</v>
      </c>
      <c r="L278" s="31"/>
      <c r="M278" s="142" t="s">
        <v>1</v>
      </c>
      <c r="N278" s="143" t="s">
        <v>44</v>
      </c>
      <c r="P278" s="144">
        <f>O278*H278</f>
        <v>0</v>
      </c>
      <c r="Q278" s="144">
        <v>2.741E-2</v>
      </c>
      <c r="R278" s="144">
        <f>Q278*H278</f>
        <v>0.13705000000000001</v>
      </c>
      <c r="S278" s="144">
        <v>0</v>
      </c>
      <c r="T278" s="145">
        <f>S278*H278</f>
        <v>0</v>
      </c>
      <c r="AR278" s="146" t="s">
        <v>155</v>
      </c>
      <c r="AT278" s="146" t="s">
        <v>150</v>
      </c>
      <c r="AU278" s="146" t="s">
        <v>88</v>
      </c>
      <c r="AY278" s="16" t="s">
        <v>148</v>
      </c>
      <c r="BE278" s="147">
        <f>IF(N278="základní",J278,0)</f>
        <v>0</v>
      </c>
      <c r="BF278" s="147">
        <f>IF(N278="snížená",J278,0)</f>
        <v>0</v>
      </c>
      <c r="BG278" s="147">
        <f>IF(N278="zákl. přenesená",J278,0)</f>
        <v>0</v>
      </c>
      <c r="BH278" s="147">
        <f>IF(N278="sníž. přenesená",J278,0)</f>
        <v>0</v>
      </c>
      <c r="BI278" s="147">
        <f>IF(N278="nulová",J278,0)</f>
        <v>0</v>
      </c>
      <c r="BJ278" s="16" t="s">
        <v>86</v>
      </c>
      <c r="BK278" s="147">
        <f>ROUND(I278*H278,2)</f>
        <v>0</v>
      </c>
      <c r="BL278" s="16" t="s">
        <v>155</v>
      </c>
      <c r="BM278" s="146" t="s">
        <v>740</v>
      </c>
    </row>
    <row r="279" spans="2:65" s="1" customFormat="1" ht="11.25">
      <c r="B279" s="31"/>
      <c r="D279" s="148" t="s">
        <v>157</v>
      </c>
      <c r="F279" s="149" t="s">
        <v>741</v>
      </c>
      <c r="I279" s="150"/>
      <c r="L279" s="31"/>
      <c r="M279" s="151"/>
      <c r="T279" s="55"/>
      <c r="AT279" s="16" t="s">
        <v>157</v>
      </c>
      <c r="AU279" s="16" t="s">
        <v>88</v>
      </c>
    </row>
    <row r="280" spans="2:65" s="12" customFormat="1" ht="11.25">
      <c r="B280" s="152"/>
      <c r="D280" s="148" t="s">
        <v>159</v>
      </c>
      <c r="E280" s="153" t="s">
        <v>1</v>
      </c>
      <c r="F280" s="154" t="s">
        <v>195</v>
      </c>
      <c r="H280" s="153" t="s">
        <v>1</v>
      </c>
      <c r="I280" s="155"/>
      <c r="L280" s="152"/>
      <c r="M280" s="156"/>
      <c r="T280" s="157"/>
      <c r="AT280" s="153" t="s">
        <v>159</v>
      </c>
      <c r="AU280" s="153" t="s">
        <v>88</v>
      </c>
      <c r="AV280" s="12" t="s">
        <v>86</v>
      </c>
      <c r="AW280" s="12" t="s">
        <v>33</v>
      </c>
      <c r="AX280" s="12" t="s">
        <v>79</v>
      </c>
      <c r="AY280" s="153" t="s">
        <v>148</v>
      </c>
    </row>
    <row r="281" spans="2:65" s="13" customFormat="1" ht="11.25">
      <c r="B281" s="158"/>
      <c r="D281" s="148" t="s">
        <v>159</v>
      </c>
      <c r="E281" s="159" t="s">
        <v>1</v>
      </c>
      <c r="F281" s="160" t="s">
        <v>181</v>
      </c>
      <c r="H281" s="161">
        <v>5</v>
      </c>
      <c r="I281" s="162"/>
      <c r="L281" s="158"/>
      <c r="M281" s="163"/>
      <c r="T281" s="164"/>
      <c r="AT281" s="159" t="s">
        <v>159</v>
      </c>
      <c r="AU281" s="159" t="s">
        <v>88</v>
      </c>
      <c r="AV281" s="13" t="s">
        <v>88</v>
      </c>
      <c r="AW281" s="13" t="s">
        <v>33</v>
      </c>
      <c r="AX281" s="13" t="s">
        <v>79</v>
      </c>
      <c r="AY281" s="159" t="s">
        <v>148</v>
      </c>
    </row>
    <row r="282" spans="2:65" s="14" customFormat="1" ht="11.25">
      <c r="B282" s="165"/>
      <c r="D282" s="148" t="s">
        <v>159</v>
      </c>
      <c r="E282" s="166" t="s">
        <v>1</v>
      </c>
      <c r="F282" s="167" t="s">
        <v>162</v>
      </c>
      <c r="H282" s="168">
        <v>5</v>
      </c>
      <c r="I282" s="169"/>
      <c r="L282" s="165"/>
      <c r="M282" s="170"/>
      <c r="T282" s="171"/>
      <c r="AT282" s="166" t="s">
        <v>159</v>
      </c>
      <c r="AU282" s="166" t="s">
        <v>88</v>
      </c>
      <c r="AV282" s="14" t="s">
        <v>155</v>
      </c>
      <c r="AW282" s="14" t="s">
        <v>33</v>
      </c>
      <c r="AX282" s="14" t="s">
        <v>86</v>
      </c>
      <c r="AY282" s="166" t="s">
        <v>148</v>
      </c>
    </row>
    <row r="283" spans="2:65" s="1" customFormat="1" ht="24.2" customHeight="1">
      <c r="B283" s="31"/>
      <c r="C283" s="135" t="s">
        <v>168</v>
      </c>
      <c r="D283" s="135" t="s">
        <v>150</v>
      </c>
      <c r="E283" s="136" t="s">
        <v>290</v>
      </c>
      <c r="F283" s="137" t="s">
        <v>291</v>
      </c>
      <c r="G283" s="138" t="s">
        <v>171</v>
      </c>
      <c r="H283" s="139">
        <v>71</v>
      </c>
      <c r="I283" s="140"/>
      <c r="J283" s="141">
        <f>ROUND(I283*H283,2)</f>
        <v>0</v>
      </c>
      <c r="K283" s="137" t="s">
        <v>154</v>
      </c>
      <c r="L283" s="31"/>
      <c r="M283" s="142" t="s">
        <v>1</v>
      </c>
      <c r="N283" s="143" t="s">
        <v>44</v>
      </c>
      <c r="P283" s="144">
        <f>O283*H283</f>
        <v>0</v>
      </c>
      <c r="Q283" s="144">
        <v>0</v>
      </c>
      <c r="R283" s="144">
        <f>Q283*H283</f>
        <v>0</v>
      </c>
      <c r="S283" s="144">
        <v>0</v>
      </c>
      <c r="T283" s="145">
        <f>S283*H283</f>
        <v>0</v>
      </c>
      <c r="AR283" s="146" t="s">
        <v>155</v>
      </c>
      <c r="AT283" s="146" t="s">
        <v>150</v>
      </c>
      <c r="AU283" s="146" t="s">
        <v>88</v>
      </c>
      <c r="AY283" s="16" t="s">
        <v>148</v>
      </c>
      <c r="BE283" s="147">
        <f>IF(N283="základní",J283,0)</f>
        <v>0</v>
      </c>
      <c r="BF283" s="147">
        <f>IF(N283="snížená",J283,0)</f>
        <v>0</v>
      </c>
      <c r="BG283" s="147">
        <f>IF(N283="zákl. přenesená",J283,0)</f>
        <v>0</v>
      </c>
      <c r="BH283" s="147">
        <f>IF(N283="sníž. přenesená",J283,0)</f>
        <v>0</v>
      </c>
      <c r="BI283" s="147">
        <f>IF(N283="nulová",J283,0)</f>
        <v>0</v>
      </c>
      <c r="BJ283" s="16" t="s">
        <v>86</v>
      </c>
      <c r="BK283" s="147">
        <f>ROUND(I283*H283,2)</f>
        <v>0</v>
      </c>
      <c r="BL283" s="16" t="s">
        <v>155</v>
      </c>
      <c r="BM283" s="146" t="s">
        <v>742</v>
      </c>
    </row>
    <row r="284" spans="2:65" s="1" customFormat="1" ht="19.5">
      <c r="B284" s="31"/>
      <c r="D284" s="148" t="s">
        <v>157</v>
      </c>
      <c r="F284" s="149" t="s">
        <v>293</v>
      </c>
      <c r="I284" s="150"/>
      <c r="L284" s="31"/>
      <c r="M284" s="151"/>
      <c r="T284" s="55"/>
      <c r="AT284" s="16" t="s">
        <v>157</v>
      </c>
      <c r="AU284" s="16" t="s">
        <v>88</v>
      </c>
    </row>
    <row r="285" spans="2:65" s="12" customFormat="1" ht="11.25">
      <c r="B285" s="152"/>
      <c r="D285" s="148" t="s">
        <v>159</v>
      </c>
      <c r="E285" s="153" t="s">
        <v>1</v>
      </c>
      <c r="F285" s="154" t="s">
        <v>160</v>
      </c>
      <c r="H285" s="153" t="s">
        <v>1</v>
      </c>
      <c r="I285" s="155"/>
      <c r="L285" s="152"/>
      <c r="M285" s="156"/>
      <c r="T285" s="157"/>
      <c r="AT285" s="153" t="s">
        <v>159</v>
      </c>
      <c r="AU285" s="153" t="s">
        <v>88</v>
      </c>
      <c r="AV285" s="12" t="s">
        <v>86</v>
      </c>
      <c r="AW285" s="12" t="s">
        <v>33</v>
      </c>
      <c r="AX285" s="12" t="s">
        <v>79</v>
      </c>
      <c r="AY285" s="153" t="s">
        <v>148</v>
      </c>
    </row>
    <row r="286" spans="2:65" s="13" customFormat="1" ht="11.25">
      <c r="B286" s="158"/>
      <c r="D286" s="148" t="s">
        <v>159</v>
      </c>
      <c r="E286" s="159" t="s">
        <v>1</v>
      </c>
      <c r="F286" s="160" t="s">
        <v>743</v>
      </c>
      <c r="H286" s="161">
        <v>71</v>
      </c>
      <c r="I286" s="162"/>
      <c r="L286" s="158"/>
      <c r="M286" s="163"/>
      <c r="T286" s="164"/>
      <c r="AT286" s="159" t="s">
        <v>159</v>
      </c>
      <c r="AU286" s="159" t="s">
        <v>88</v>
      </c>
      <c r="AV286" s="13" t="s">
        <v>88</v>
      </c>
      <c r="AW286" s="13" t="s">
        <v>33</v>
      </c>
      <c r="AX286" s="13" t="s">
        <v>79</v>
      </c>
      <c r="AY286" s="159" t="s">
        <v>148</v>
      </c>
    </row>
    <row r="287" spans="2:65" s="14" customFormat="1" ht="11.25">
      <c r="B287" s="165"/>
      <c r="D287" s="148" t="s">
        <v>159</v>
      </c>
      <c r="E287" s="166" t="s">
        <v>1</v>
      </c>
      <c r="F287" s="167" t="s">
        <v>162</v>
      </c>
      <c r="H287" s="168">
        <v>71</v>
      </c>
      <c r="I287" s="169"/>
      <c r="L287" s="165"/>
      <c r="M287" s="170"/>
      <c r="T287" s="171"/>
      <c r="AT287" s="166" t="s">
        <v>159</v>
      </c>
      <c r="AU287" s="166" t="s">
        <v>88</v>
      </c>
      <c r="AV287" s="14" t="s">
        <v>155</v>
      </c>
      <c r="AW287" s="14" t="s">
        <v>33</v>
      </c>
      <c r="AX287" s="14" t="s">
        <v>86</v>
      </c>
      <c r="AY287" s="166" t="s">
        <v>148</v>
      </c>
    </row>
    <row r="288" spans="2:65" s="1" customFormat="1" ht="33" customHeight="1">
      <c r="B288" s="31"/>
      <c r="C288" s="135" t="s">
        <v>155</v>
      </c>
      <c r="D288" s="135" t="s">
        <v>150</v>
      </c>
      <c r="E288" s="136" t="s">
        <v>296</v>
      </c>
      <c r="F288" s="137" t="s">
        <v>297</v>
      </c>
      <c r="G288" s="138" t="s">
        <v>171</v>
      </c>
      <c r="H288" s="139">
        <v>71</v>
      </c>
      <c r="I288" s="140"/>
      <c r="J288" s="141">
        <f>ROUND(I288*H288,2)</f>
        <v>0</v>
      </c>
      <c r="K288" s="137" t="s">
        <v>154</v>
      </c>
      <c r="L288" s="31"/>
      <c r="M288" s="142" t="s">
        <v>1</v>
      </c>
      <c r="N288" s="143" t="s">
        <v>44</v>
      </c>
      <c r="P288" s="144">
        <f>O288*H288</f>
        <v>0</v>
      </c>
      <c r="Q288" s="144">
        <v>5.9999999999999995E-4</v>
      </c>
      <c r="R288" s="144">
        <f>Q288*H288</f>
        <v>4.2599999999999999E-2</v>
      </c>
      <c r="S288" s="144">
        <v>0</v>
      </c>
      <c r="T288" s="145">
        <f>S288*H288</f>
        <v>0</v>
      </c>
      <c r="AR288" s="146" t="s">
        <v>155</v>
      </c>
      <c r="AT288" s="146" t="s">
        <v>150</v>
      </c>
      <c r="AU288" s="146" t="s">
        <v>88</v>
      </c>
      <c r="AY288" s="16" t="s">
        <v>148</v>
      </c>
      <c r="BE288" s="147">
        <f>IF(N288="základní",J288,0)</f>
        <v>0</v>
      </c>
      <c r="BF288" s="147">
        <f>IF(N288="snížená",J288,0)</f>
        <v>0</v>
      </c>
      <c r="BG288" s="147">
        <f>IF(N288="zákl. přenesená",J288,0)</f>
        <v>0</v>
      </c>
      <c r="BH288" s="147">
        <f>IF(N288="sníž. přenesená",J288,0)</f>
        <v>0</v>
      </c>
      <c r="BI288" s="147">
        <f>IF(N288="nulová",J288,0)</f>
        <v>0</v>
      </c>
      <c r="BJ288" s="16" t="s">
        <v>86</v>
      </c>
      <c r="BK288" s="147">
        <f>ROUND(I288*H288,2)</f>
        <v>0</v>
      </c>
      <c r="BL288" s="16" t="s">
        <v>155</v>
      </c>
      <c r="BM288" s="146" t="s">
        <v>744</v>
      </c>
    </row>
    <row r="289" spans="2:65" s="1" customFormat="1" ht="39">
      <c r="B289" s="31"/>
      <c r="D289" s="148" t="s">
        <v>157</v>
      </c>
      <c r="F289" s="149" t="s">
        <v>299</v>
      </c>
      <c r="I289" s="150"/>
      <c r="L289" s="31"/>
      <c r="M289" s="151"/>
      <c r="T289" s="55"/>
      <c r="AT289" s="16" t="s">
        <v>157</v>
      </c>
      <c r="AU289" s="16" t="s">
        <v>88</v>
      </c>
    </row>
    <row r="290" spans="2:65" s="12" customFormat="1" ht="11.25">
      <c r="B290" s="152"/>
      <c r="D290" s="148" t="s">
        <v>159</v>
      </c>
      <c r="E290" s="153" t="s">
        <v>1</v>
      </c>
      <c r="F290" s="154" t="s">
        <v>160</v>
      </c>
      <c r="H290" s="153" t="s">
        <v>1</v>
      </c>
      <c r="I290" s="155"/>
      <c r="L290" s="152"/>
      <c r="M290" s="156"/>
      <c r="T290" s="157"/>
      <c r="AT290" s="153" t="s">
        <v>159</v>
      </c>
      <c r="AU290" s="153" t="s">
        <v>88</v>
      </c>
      <c r="AV290" s="12" t="s">
        <v>86</v>
      </c>
      <c r="AW290" s="12" t="s">
        <v>33</v>
      </c>
      <c r="AX290" s="12" t="s">
        <v>79</v>
      </c>
      <c r="AY290" s="153" t="s">
        <v>148</v>
      </c>
    </row>
    <row r="291" spans="2:65" s="13" customFormat="1" ht="11.25">
      <c r="B291" s="158"/>
      <c r="D291" s="148" t="s">
        <v>159</v>
      </c>
      <c r="E291" s="159" t="s">
        <v>1</v>
      </c>
      <c r="F291" s="160" t="s">
        <v>743</v>
      </c>
      <c r="H291" s="161">
        <v>71</v>
      </c>
      <c r="I291" s="162"/>
      <c r="L291" s="158"/>
      <c r="M291" s="163"/>
      <c r="T291" s="164"/>
      <c r="AT291" s="159" t="s">
        <v>159</v>
      </c>
      <c r="AU291" s="159" t="s">
        <v>88</v>
      </c>
      <c r="AV291" s="13" t="s">
        <v>88</v>
      </c>
      <c r="AW291" s="13" t="s">
        <v>33</v>
      </c>
      <c r="AX291" s="13" t="s">
        <v>79</v>
      </c>
      <c r="AY291" s="159" t="s">
        <v>148</v>
      </c>
    </row>
    <row r="292" spans="2:65" s="14" customFormat="1" ht="11.25">
      <c r="B292" s="165"/>
      <c r="D292" s="148" t="s">
        <v>159</v>
      </c>
      <c r="E292" s="166" t="s">
        <v>1</v>
      </c>
      <c r="F292" s="167" t="s">
        <v>162</v>
      </c>
      <c r="H292" s="168">
        <v>71</v>
      </c>
      <c r="I292" s="169"/>
      <c r="L292" s="165"/>
      <c r="M292" s="170"/>
      <c r="T292" s="171"/>
      <c r="AT292" s="166" t="s">
        <v>159</v>
      </c>
      <c r="AU292" s="166" t="s">
        <v>88</v>
      </c>
      <c r="AV292" s="14" t="s">
        <v>155</v>
      </c>
      <c r="AW292" s="14" t="s">
        <v>33</v>
      </c>
      <c r="AX292" s="14" t="s">
        <v>86</v>
      </c>
      <c r="AY292" s="166" t="s">
        <v>148</v>
      </c>
    </row>
    <row r="293" spans="2:65" s="1" customFormat="1" ht="16.5" customHeight="1">
      <c r="B293" s="31"/>
      <c r="C293" s="135" t="s">
        <v>88</v>
      </c>
      <c r="D293" s="135" t="s">
        <v>150</v>
      </c>
      <c r="E293" s="136" t="s">
        <v>301</v>
      </c>
      <c r="F293" s="137" t="s">
        <v>302</v>
      </c>
      <c r="G293" s="138" t="s">
        <v>171</v>
      </c>
      <c r="H293" s="139">
        <v>71</v>
      </c>
      <c r="I293" s="140"/>
      <c r="J293" s="141">
        <f>ROUND(I293*H293,2)</f>
        <v>0</v>
      </c>
      <c r="K293" s="137" t="s">
        <v>154</v>
      </c>
      <c r="L293" s="31"/>
      <c r="M293" s="142" t="s">
        <v>1</v>
      </c>
      <c r="N293" s="143" t="s">
        <v>44</v>
      </c>
      <c r="P293" s="144">
        <f>O293*H293</f>
        <v>0</v>
      </c>
      <c r="Q293" s="144">
        <v>0</v>
      </c>
      <c r="R293" s="144">
        <f>Q293*H293</f>
        <v>0</v>
      </c>
      <c r="S293" s="144">
        <v>0</v>
      </c>
      <c r="T293" s="145">
        <f>S293*H293</f>
        <v>0</v>
      </c>
      <c r="AR293" s="146" t="s">
        <v>155</v>
      </c>
      <c r="AT293" s="146" t="s">
        <v>150</v>
      </c>
      <c r="AU293" s="146" t="s">
        <v>88</v>
      </c>
      <c r="AY293" s="16" t="s">
        <v>148</v>
      </c>
      <c r="BE293" s="147">
        <f>IF(N293="základní",J293,0)</f>
        <v>0</v>
      </c>
      <c r="BF293" s="147">
        <f>IF(N293="snížená",J293,0)</f>
        <v>0</v>
      </c>
      <c r="BG293" s="147">
        <f>IF(N293="zákl. přenesená",J293,0)</f>
        <v>0</v>
      </c>
      <c r="BH293" s="147">
        <f>IF(N293="sníž. přenesená",J293,0)</f>
        <v>0</v>
      </c>
      <c r="BI293" s="147">
        <f>IF(N293="nulová",J293,0)</f>
        <v>0</v>
      </c>
      <c r="BJ293" s="16" t="s">
        <v>86</v>
      </c>
      <c r="BK293" s="147">
        <f>ROUND(I293*H293,2)</f>
        <v>0</v>
      </c>
      <c r="BL293" s="16" t="s">
        <v>155</v>
      </c>
      <c r="BM293" s="146" t="s">
        <v>745</v>
      </c>
    </row>
    <row r="294" spans="2:65" s="1" customFormat="1" ht="19.5">
      <c r="B294" s="31"/>
      <c r="D294" s="148" t="s">
        <v>157</v>
      </c>
      <c r="F294" s="149" t="s">
        <v>304</v>
      </c>
      <c r="I294" s="150"/>
      <c r="L294" s="31"/>
      <c r="M294" s="151"/>
      <c r="T294" s="55"/>
      <c r="AT294" s="16" t="s">
        <v>157</v>
      </c>
      <c r="AU294" s="16" t="s">
        <v>88</v>
      </c>
    </row>
    <row r="295" spans="2:65" s="12" customFormat="1" ht="11.25">
      <c r="B295" s="152"/>
      <c r="D295" s="148" t="s">
        <v>159</v>
      </c>
      <c r="E295" s="153" t="s">
        <v>1</v>
      </c>
      <c r="F295" s="154" t="s">
        <v>160</v>
      </c>
      <c r="H295" s="153" t="s">
        <v>1</v>
      </c>
      <c r="I295" s="155"/>
      <c r="L295" s="152"/>
      <c r="M295" s="156"/>
      <c r="T295" s="157"/>
      <c r="AT295" s="153" t="s">
        <v>159</v>
      </c>
      <c r="AU295" s="153" t="s">
        <v>88</v>
      </c>
      <c r="AV295" s="12" t="s">
        <v>86</v>
      </c>
      <c r="AW295" s="12" t="s">
        <v>33</v>
      </c>
      <c r="AX295" s="12" t="s">
        <v>79</v>
      </c>
      <c r="AY295" s="153" t="s">
        <v>148</v>
      </c>
    </row>
    <row r="296" spans="2:65" s="13" customFormat="1" ht="11.25">
      <c r="B296" s="158"/>
      <c r="D296" s="148" t="s">
        <v>159</v>
      </c>
      <c r="E296" s="159" t="s">
        <v>1</v>
      </c>
      <c r="F296" s="160" t="s">
        <v>743</v>
      </c>
      <c r="H296" s="161">
        <v>71</v>
      </c>
      <c r="I296" s="162"/>
      <c r="L296" s="158"/>
      <c r="M296" s="163"/>
      <c r="T296" s="164"/>
      <c r="AT296" s="159" t="s">
        <v>159</v>
      </c>
      <c r="AU296" s="159" t="s">
        <v>88</v>
      </c>
      <c r="AV296" s="13" t="s">
        <v>88</v>
      </c>
      <c r="AW296" s="13" t="s">
        <v>33</v>
      </c>
      <c r="AX296" s="13" t="s">
        <v>79</v>
      </c>
      <c r="AY296" s="159" t="s">
        <v>148</v>
      </c>
    </row>
    <row r="297" spans="2:65" s="14" customFormat="1" ht="11.25">
      <c r="B297" s="165"/>
      <c r="D297" s="148" t="s">
        <v>159</v>
      </c>
      <c r="E297" s="166" t="s">
        <v>1</v>
      </c>
      <c r="F297" s="167" t="s">
        <v>162</v>
      </c>
      <c r="H297" s="168">
        <v>71</v>
      </c>
      <c r="I297" s="169"/>
      <c r="L297" s="165"/>
      <c r="M297" s="170"/>
      <c r="T297" s="171"/>
      <c r="AT297" s="166" t="s">
        <v>159</v>
      </c>
      <c r="AU297" s="166" t="s">
        <v>88</v>
      </c>
      <c r="AV297" s="14" t="s">
        <v>155</v>
      </c>
      <c r="AW297" s="14" t="s">
        <v>33</v>
      </c>
      <c r="AX297" s="14" t="s">
        <v>86</v>
      </c>
      <c r="AY297" s="166" t="s">
        <v>148</v>
      </c>
    </row>
    <row r="298" spans="2:65" s="1" customFormat="1" ht="24.2" customHeight="1">
      <c r="B298" s="31"/>
      <c r="C298" s="135" t="s">
        <v>181</v>
      </c>
      <c r="D298" s="135" t="s">
        <v>150</v>
      </c>
      <c r="E298" s="136" t="s">
        <v>321</v>
      </c>
      <c r="F298" s="137" t="s">
        <v>322</v>
      </c>
      <c r="G298" s="138" t="s">
        <v>153</v>
      </c>
      <c r="H298" s="139">
        <v>752</v>
      </c>
      <c r="I298" s="140"/>
      <c r="J298" s="141">
        <f>ROUND(I298*H298,2)</f>
        <v>0</v>
      </c>
      <c r="K298" s="137" t="s">
        <v>154</v>
      </c>
      <c r="L298" s="31"/>
      <c r="M298" s="142" t="s">
        <v>1</v>
      </c>
      <c r="N298" s="143" t="s">
        <v>44</v>
      </c>
      <c r="P298" s="144">
        <f>O298*H298</f>
        <v>0</v>
      </c>
      <c r="Q298" s="144">
        <v>0</v>
      </c>
      <c r="R298" s="144">
        <f>Q298*H298</f>
        <v>0</v>
      </c>
      <c r="S298" s="144">
        <v>2E-3</v>
      </c>
      <c r="T298" s="145">
        <f>S298*H298</f>
        <v>1.504</v>
      </c>
      <c r="AR298" s="146" t="s">
        <v>155</v>
      </c>
      <c r="AT298" s="146" t="s">
        <v>150</v>
      </c>
      <c r="AU298" s="146" t="s">
        <v>88</v>
      </c>
      <c r="AY298" s="16" t="s">
        <v>148</v>
      </c>
      <c r="BE298" s="147">
        <f>IF(N298="základní",J298,0)</f>
        <v>0</v>
      </c>
      <c r="BF298" s="147">
        <f>IF(N298="snížená",J298,0)</f>
        <v>0</v>
      </c>
      <c r="BG298" s="147">
        <f>IF(N298="zákl. přenesená",J298,0)</f>
        <v>0</v>
      </c>
      <c r="BH298" s="147">
        <f>IF(N298="sníž. přenesená",J298,0)</f>
        <v>0</v>
      </c>
      <c r="BI298" s="147">
        <f>IF(N298="nulová",J298,0)</f>
        <v>0</v>
      </c>
      <c r="BJ298" s="16" t="s">
        <v>86</v>
      </c>
      <c r="BK298" s="147">
        <f>ROUND(I298*H298,2)</f>
        <v>0</v>
      </c>
      <c r="BL298" s="16" t="s">
        <v>155</v>
      </c>
      <c r="BM298" s="146" t="s">
        <v>746</v>
      </c>
    </row>
    <row r="299" spans="2:65" s="1" customFormat="1" ht="39">
      <c r="B299" s="31"/>
      <c r="D299" s="148" t="s">
        <v>157</v>
      </c>
      <c r="F299" s="149" t="s">
        <v>324</v>
      </c>
      <c r="I299" s="150"/>
      <c r="L299" s="31"/>
      <c r="M299" s="151"/>
      <c r="T299" s="55"/>
      <c r="AT299" s="16" t="s">
        <v>157</v>
      </c>
      <c r="AU299" s="16" t="s">
        <v>88</v>
      </c>
    </row>
    <row r="300" spans="2:65" s="12" customFormat="1" ht="11.25">
      <c r="B300" s="152"/>
      <c r="D300" s="148" t="s">
        <v>159</v>
      </c>
      <c r="E300" s="153" t="s">
        <v>1</v>
      </c>
      <c r="F300" s="154" t="s">
        <v>160</v>
      </c>
      <c r="H300" s="153" t="s">
        <v>1</v>
      </c>
      <c r="I300" s="155"/>
      <c r="L300" s="152"/>
      <c r="M300" s="156"/>
      <c r="T300" s="157"/>
      <c r="AT300" s="153" t="s">
        <v>159</v>
      </c>
      <c r="AU300" s="153" t="s">
        <v>88</v>
      </c>
      <c r="AV300" s="12" t="s">
        <v>86</v>
      </c>
      <c r="AW300" s="12" t="s">
        <v>33</v>
      </c>
      <c r="AX300" s="12" t="s">
        <v>79</v>
      </c>
      <c r="AY300" s="153" t="s">
        <v>148</v>
      </c>
    </row>
    <row r="301" spans="2:65" s="13" customFormat="1" ht="11.25">
      <c r="B301" s="158"/>
      <c r="D301" s="148" t="s">
        <v>159</v>
      </c>
      <c r="E301" s="159" t="s">
        <v>1</v>
      </c>
      <c r="F301" s="160" t="s">
        <v>652</v>
      </c>
      <c r="H301" s="161">
        <v>752</v>
      </c>
      <c r="I301" s="162"/>
      <c r="L301" s="158"/>
      <c r="M301" s="163"/>
      <c r="T301" s="164"/>
      <c r="AT301" s="159" t="s">
        <v>159</v>
      </c>
      <c r="AU301" s="159" t="s">
        <v>88</v>
      </c>
      <c r="AV301" s="13" t="s">
        <v>88</v>
      </c>
      <c r="AW301" s="13" t="s">
        <v>33</v>
      </c>
      <c r="AX301" s="13" t="s">
        <v>79</v>
      </c>
      <c r="AY301" s="159" t="s">
        <v>148</v>
      </c>
    </row>
    <row r="302" spans="2:65" s="14" customFormat="1" ht="11.25">
      <c r="B302" s="165"/>
      <c r="D302" s="148" t="s">
        <v>159</v>
      </c>
      <c r="E302" s="166" t="s">
        <v>1</v>
      </c>
      <c r="F302" s="167" t="s">
        <v>162</v>
      </c>
      <c r="H302" s="168">
        <v>752</v>
      </c>
      <c r="I302" s="169"/>
      <c r="L302" s="165"/>
      <c r="M302" s="170"/>
      <c r="T302" s="171"/>
      <c r="AT302" s="166" t="s">
        <v>159</v>
      </c>
      <c r="AU302" s="166" t="s">
        <v>88</v>
      </c>
      <c r="AV302" s="14" t="s">
        <v>155</v>
      </c>
      <c r="AW302" s="14" t="s">
        <v>33</v>
      </c>
      <c r="AX302" s="14" t="s">
        <v>86</v>
      </c>
      <c r="AY302" s="166" t="s">
        <v>148</v>
      </c>
    </row>
    <row r="303" spans="2:65" s="11" customFormat="1" ht="22.9" customHeight="1">
      <c r="B303" s="123"/>
      <c r="D303" s="124" t="s">
        <v>78</v>
      </c>
      <c r="E303" s="133" t="s">
        <v>331</v>
      </c>
      <c r="F303" s="133" t="s">
        <v>332</v>
      </c>
      <c r="I303" s="126"/>
      <c r="J303" s="134">
        <f>BK303</f>
        <v>0</v>
      </c>
      <c r="L303" s="123"/>
      <c r="M303" s="128"/>
      <c r="P303" s="129">
        <f>SUM(P304:P314)</f>
        <v>0</v>
      </c>
      <c r="R303" s="129">
        <f>SUM(R304:R314)</f>
        <v>0</v>
      </c>
      <c r="T303" s="130">
        <f>SUM(T304:T314)</f>
        <v>0</v>
      </c>
      <c r="AR303" s="124" t="s">
        <v>86</v>
      </c>
      <c r="AT303" s="131" t="s">
        <v>78</v>
      </c>
      <c r="AU303" s="131" t="s">
        <v>86</v>
      </c>
      <c r="AY303" s="124" t="s">
        <v>148</v>
      </c>
      <c r="BK303" s="132">
        <f>SUM(BK304:BK314)</f>
        <v>0</v>
      </c>
    </row>
    <row r="304" spans="2:65" s="1" customFormat="1" ht="24.2" customHeight="1">
      <c r="B304" s="31"/>
      <c r="C304" s="135" t="s">
        <v>213</v>
      </c>
      <c r="D304" s="135" t="s">
        <v>150</v>
      </c>
      <c r="E304" s="136" t="s">
        <v>334</v>
      </c>
      <c r="F304" s="137" t="s">
        <v>335</v>
      </c>
      <c r="G304" s="138" t="s">
        <v>336</v>
      </c>
      <c r="H304" s="139">
        <v>87.983999999999995</v>
      </c>
      <c r="I304" s="140"/>
      <c r="J304" s="141">
        <f>ROUND(I304*H304,2)</f>
        <v>0</v>
      </c>
      <c r="K304" s="137" t="s">
        <v>154</v>
      </c>
      <c r="L304" s="31"/>
      <c r="M304" s="142" t="s">
        <v>1</v>
      </c>
      <c r="N304" s="143" t="s">
        <v>44</v>
      </c>
      <c r="P304" s="144">
        <f>O304*H304</f>
        <v>0</v>
      </c>
      <c r="Q304" s="144">
        <v>0</v>
      </c>
      <c r="R304" s="144">
        <f>Q304*H304</f>
        <v>0</v>
      </c>
      <c r="S304" s="144">
        <v>0</v>
      </c>
      <c r="T304" s="145">
        <f>S304*H304</f>
        <v>0</v>
      </c>
      <c r="AR304" s="146" t="s">
        <v>155</v>
      </c>
      <c r="AT304" s="146" t="s">
        <v>150</v>
      </c>
      <c r="AU304" s="146" t="s">
        <v>88</v>
      </c>
      <c r="AY304" s="16" t="s">
        <v>148</v>
      </c>
      <c r="BE304" s="147">
        <f>IF(N304="základní",J304,0)</f>
        <v>0</v>
      </c>
      <c r="BF304" s="147">
        <f>IF(N304="snížená",J304,0)</f>
        <v>0</v>
      </c>
      <c r="BG304" s="147">
        <f>IF(N304="zákl. přenesená",J304,0)</f>
        <v>0</v>
      </c>
      <c r="BH304" s="147">
        <f>IF(N304="sníž. přenesená",J304,0)</f>
        <v>0</v>
      </c>
      <c r="BI304" s="147">
        <f>IF(N304="nulová",J304,0)</f>
        <v>0</v>
      </c>
      <c r="BJ304" s="16" t="s">
        <v>86</v>
      </c>
      <c r="BK304" s="147">
        <f>ROUND(I304*H304,2)</f>
        <v>0</v>
      </c>
      <c r="BL304" s="16" t="s">
        <v>155</v>
      </c>
      <c r="BM304" s="146" t="s">
        <v>747</v>
      </c>
    </row>
    <row r="305" spans="2:65" s="1" customFormat="1" ht="19.5">
      <c r="B305" s="31"/>
      <c r="D305" s="148" t="s">
        <v>157</v>
      </c>
      <c r="F305" s="149" t="s">
        <v>338</v>
      </c>
      <c r="I305" s="150"/>
      <c r="L305" s="31"/>
      <c r="M305" s="151"/>
      <c r="T305" s="55"/>
      <c r="AT305" s="16" t="s">
        <v>157</v>
      </c>
      <c r="AU305" s="16" t="s">
        <v>88</v>
      </c>
    </row>
    <row r="306" spans="2:65" s="1" customFormat="1" ht="24.2" customHeight="1">
      <c r="B306" s="31"/>
      <c r="C306" s="135" t="s">
        <v>220</v>
      </c>
      <c r="D306" s="135" t="s">
        <v>150</v>
      </c>
      <c r="E306" s="136" t="s">
        <v>340</v>
      </c>
      <c r="F306" s="137" t="s">
        <v>341</v>
      </c>
      <c r="G306" s="138" t="s">
        <v>336</v>
      </c>
      <c r="H306" s="139">
        <v>791.85599999999999</v>
      </c>
      <c r="I306" s="140"/>
      <c r="J306" s="141">
        <f>ROUND(I306*H306,2)</f>
        <v>0</v>
      </c>
      <c r="K306" s="137" t="s">
        <v>154</v>
      </c>
      <c r="L306" s="31"/>
      <c r="M306" s="142" t="s">
        <v>1</v>
      </c>
      <c r="N306" s="143" t="s">
        <v>44</v>
      </c>
      <c r="P306" s="144">
        <f>O306*H306</f>
        <v>0</v>
      </c>
      <c r="Q306" s="144">
        <v>0</v>
      </c>
      <c r="R306" s="144">
        <f>Q306*H306</f>
        <v>0</v>
      </c>
      <c r="S306" s="144">
        <v>0</v>
      </c>
      <c r="T306" s="145">
        <f>S306*H306</f>
        <v>0</v>
      </c>
      <c r="AR306" s="146" t="s">
        <v>155</v>
      </c>
      <c r="AT306" s="146" t="s">
        <v>150</v>
      </c>
      <c r="AU306" s="146" t="s">
        <v>88</v>
      </c>
      <c r="AY306" s="16" t="s">
        <v>148</v>
      </c>
      <c r="BE306" s="147">
        <f>IF(N306="základní",J306,0)</f>
        <v>0</v>
      </c>
      <c r="BF306" s="147">
        <f>IF(N306="snížená",J306,0)</f>
        <v>0</v>
      </c>
      <c r="BG306" s="147">
        <f>IF(N306="zákl. přenesená",J306,0)</f>
        <v>0</v>
      </c>
      <c r="BH306" s="147">
        <f>IF(N306="sníž. přenesená",J306,0)</f>
        <v>0</v>
      </c>
      <c r="BI306" s="147">
        <f>IF(N306="nulová",J306,0)</f>
        <v>0</v>
      </c>
      <c r="BJ306" s="16" t="s">
        <v>86</v>
      </c>
      <c r="BK306" s="147">
        <f>ROUND(I306*H306,2)</f>
        <v>0</v>
      </c>
      <c r="BL306" s="16" t="s">
        <v>155</v>
      </c>
      <c r="BM306" s="146" t="s">
        <v>748</v>
      </c>
    </row>
    <row r="307" spans="2:65" s="1" customFormat="1" ht="19.5">
      <c r="B307" s="31"/>
      <c r="D307" s="148" t="s">
        <v>157</v>
      </c>
      <c r="F307" s="149" t="s">
        <v>343</v>
      </c>
      <c r="I307" s="150"/>
      <c r="L307" s="31"/>
      <c r="M307" s="151"/>
      <c r="T307" s="55"/>
      <c r="AT307" s="16" t="s">
        <v>157</v>
      </c>
      <c r="AU307" s="16" t="s">
        <v>88</v>
      </c>
    </row>
    <row r="308" spans="2:65" s="13" customFormat="1" ht="11.25">
      <c r="B308" s="158"/>
      <c r="D308" s="148" t="s">
        <v>159</v>
      </c>
      <c r="F308" s="160" t="s">
        <v>749</v>
      </c>
      <c r="H308" s="161">
        <v>791.85599999999999</v>
      </c>
      <c r="I308" s="162"/>
      <c r="L308" s="158"/>
      <c r="M308" s="163"/>
      <c r="T308" s="164"/>
      <c r="AT308" s="159" t="s">
        <v>159</v>
      </c>
      <c r="AU308" s="159" t="s">
        <v>88</v>
      </c>
      <c r="AV308" s="13" t="s">
        <v>88</v>
      </c>
      <c r="AW308" s="13" t="s">
        <v>4</v>
      </c>
      <c r="AX308" s="13" t="s">
        <v>86</v>
      </c>
      <c r="AY308" s="159" t="s">
        <v>148</v>
      </c>
    </row>
    <row r="309" spans="2:65" s="1" customFormat="1" ht="33" customHeight="1">
      <c r="B309" s="31"/>
      <c r="C309" s="135" t="s">
        <v>598</v>
      </c>
      <c r="D309" s="135" t="s">
        <v>150</v>
      </c>
      <c r="E309" s="136" t="s">
        <v>586</v>
      </c>
      <c r="F309" s="137" t="s">
        <v>587</v>
      </c>
      <c r="G309" s="138" t="s">
        <v>336</v>
      </c>
      <c r="H309" s="139">
        <v>86.48</v>
      </c>
      <c r="I309" s="140"/>
      <c r="J309" s="141">
        <f>ROUND(I309*H309,2)</f>
        <v>0</v>
      </c>
      <c r="K309" s="137" t="s">
        <v>588</v>
      </c>
      <c r="L309" s="31"/>
      <c r="M309" s="142" t="s">
        <v>1</v>
      </c>
      <c r="N309" s="143" t="s">
        <v>44</v>
      </c>
      <c r="P309" s="144">
        <f>O309*H309</f>
        <v>0</v>
      </c>
      <c r="Q309" s="144">
        <v>0</v>
      </c>
      <c r="R309" s="144">
        <f>Q309*H309</f>
        <v>0</v>
      </c>
      <c r="S309" s="144">
        <v>0</v>
      </c>
      <c r="T309" s="145">
        <f>S309*H309</f>
        <v>0</v>
      </c>
      <c r="AR309" s="146" t="s">
        <v>155</v>
      </c>
      <c r="AT309" s="146" t="s">
        <v>150</v>
      </c>
      <c r="AU309" s="146" t="s">
        <v>88</v>
      </c>
      <c r="AY309" s="16" t="s">
        <v>148</v>
      </c>
      <c r="BE309" s="147">
        <f>IF(N309="základní",J309,0)</f>
        <v>0</v>
      </c>
      <c r="BF309" s="147">
        <f>IF(N309="snížená",J309,0)</f>
        <v>0</v>
      </c>
      <c r="BG309" s="147">
        <f>IF(N309="zákl. přenesená",J309,0)</f>
        <v>0</v>
      </c>
      <c r="BH309" s="147">
        <f>IF(N309="sníž. přenesená",J309,0)</f>
        <v>0</v>
      </c>
      <c r="BI309" s="147">
        <f>IF(N309="nulová",J309,0)</f>
        <v>0</v>
      </c>
      <c r="BJ309" s="16" t="s">
        <v>86</v>
      </c>
      <c r="BK309" s="147">
        <f>ROUND(I309*H309,2)</f>
        <v>0</v>
      </c>
      <c r="BL309" s="16" t="s">
        <v>155</v>
      </c>
      <c r="BM309" s="146" t="s">
        <v>750</v>
      </c>
    </row>
    <row r="310" spans="2:65" s="1" customFormat="1" ht="29.25">
      <c r="B310" s="31"/>
      <c r="D310" s="148" t="s">
        <v>157</v>
      </c>
      <c r="F310" s="149" t="s">
        <v>590</v>
      </c>
      <c r="I310" s="150"/>
      <c r="L310" s="31"/>
      <c r="M310" s="151"/>
      <c r="T310" s="55"/>
      <c r="AT310" s="16" t="s">
        <v>157</v>
      </c>
      <c r="AU310" s="16" t="s">
        <v>88</v>
      </c>
    </row>
    <row r="311" spans="2:65" s="13" customFormat="1" ht="11.25">
      <c r="B311" s="158"/>
      <c r="D311" s="148" t="s">
        <v>159</v>
      </c>
      <c r="E311" s="159" t="s">
        <v>1</v>
      </c>
      <c r="F311" s="160" t="s">
        <v>751</v>
      </c>
      <c r="H311" s="161">
        <v>86.48</v>
      </c>
      <c r="I311" s="162"/>
      <c r="L311" s="158"/>
      <c r="M311" s="163"/>
      <c r="T311" s="164"/>
      <c r="AT311" s="159" t="s">
        <v>159</v>
      </c>
      <c r="AU311" s="159" t="s">
        <v>88</v>
      </c>
      <c r="AV311" s="13" t="s">
        <v>88</v>
      </c>
      <c r="AW311" s="13" t="s">
        <v>33</v>
      </c>
      <c r="AX311" s="13" t="s">
        <v>86</v>
      </c>
      <c r="AY311" s="159" t="s">
        <v>148</v>
      </c>
    </row>
    <row r="312" spans="2:65" s="1" customFormat="1" ht="44.25" customHeight="1">
      <c r="B312" s="31"/>
      <c r="C312" s="135" t="s">
        <v>8</v>
      </c>
      <c r="D312" s="135" t="s">
        <v>150</v>
      </c>
      <c r="E312" s="136" t="s">
        <v>352</v>
      </c>
      <c r="F312" s="137" t="s">
        <v>353</v>
      </c>
      <c r="G312" s="138" t="s">
        <v>336</v>
      </c>
      <c r="H312" s="139">
        <v>1.504</v>
      </c>
      <c r="I312" s="140"/>
      <c r="J312" s="141">
        <f>ROUND(I312*H312,2)</f>
        <v>0</v>
      </c>
      <c r="K312" s="137" t="s">
        <v>154</v>
      </c>
      <c r="L312" s="31"/>
      <c r="M312" s="142" t="s">
        <v>1</v>
      </c>
      <c r="N312" s="143" t="s">
        <v>44</v>
      </c>
      <c r="P312" s="144">
        <f>O312*H312</f>
        <v>0</v>
      </c>
      <c r="Q312" s="144">
        <v>0</v>
      </c>
      <c r="R312" s="144">
        <f>Q312*H312</f>
        <v>0</v>
      </c>
      <c r="S312" s="144">
        <v>0</v>
      </c>
      <c r="T312" s="145">
        <f>S312*H312</f>
        <v>0</v>
      </c>
      <c r="AR312" s="146" t="s">
        <v>155</v>
      </c>
      <c r="AT312" s="146" t="s">
        <v>150</v>
      </c>
      <c r="AU312" s="146" t="s">
        <v>88</v>
      </c>
      <c r="AY312" s="16" t="s">
        <v>148</v>
      </c>
      <c r="BE312" s="147">
        <f>IF(N312="základní",J312,0)</f>
        <v>0</v>
      </c>
      <c r="BF312" s="147">
        <f>IF(N312="snížená",J312,0)</f>
        <v>0</v>
      </c>
      <c r="BG312" s="147">
        <f>IF(N312="zákl. přenesená",J312,0)</f>
        <v>0</v>
      </c>
      <c r="BH312" s="147">
        <f>IF(N312="sníž. přenesená",J312,0)</f>
        <v>0</v>
      </c>
      <c r="BI312" s="147">
        <f>IF(N312="nulová",J312,0)</f>
        <v>0</v>
      </c>
      <c r="BJ312" s="16" t="s">
        <v>86</v>
      </c>
      <c r="BK312" s="147">
        <f>ROUND(I312*H312,2)</f>
        <v>0</v>
      </c>
      <c r="BL312" s="16" t="s">
        <v>155</v>
      </c>
      <c r="BM312" s="146" t="s">
        <v>752</v>
      </c>
    </row>
    <row r="313" spans="2:65" s="1" customFormat="1" ht="29.25">
      <c r="B313" s="31"/>
      <c r="D313" s="148" t="s">
        <v>157</v>
      </c>
      <c r="F313" s="149" t="s">
        <v>353</v>
      </c>
      <c r="I313" s="150"/>
      <c r="L313" s="31"/>
      <c r="M313" s="151"/>
      <c r="T313" s="55"/>
      <c r="AT313" s="16" t="s">
        <v>157</v>
      </c>
      <c r="AU313" s="16" t="s">
        <v>88</v>
      </c>
    </row>
    <row r="314" spans="2:65" s="13" customFormat="1" ht="11.25">
      <c r="B314" s="158"/>
      <c r="D314" s="148" t="s">
        <v>159</v>
      </c>
      <c r="E314" s="159" t="s">
        <v>1</v>
      </c>
      <c r="F314" s="160" t="s">
        <v>753</v>
      </c>
      <c r="H314" s="161">
        <v>1.504</v>
      </c>
      <c r="I314" s="162"/>
      <c r="L314" s="158"/>
      <c r="M314" s="163"/>
      <c r="T314" s="164"/>
      <c r="AT314" s="159" t="s">
        <v>159</v>
      </c>
      <c r="AU314" s="159" t="s">
        <v>88</v>
      </c>
      <c r="AV314" s="13" t="s">
        <v>88</v>
      </c>
      <c r="AW314" s="13" t="s">
        <v>33</v>
      </c>
      <c r="AX314" s="13" t="s">
        <v>86</v>
      </c>
      <c r="AY314" s="159" t="s">
        <v>148</v>
      </c>
    </row>
    <row r="315" spans="2:65" s="11" customFormat="1" ht="22.9" customHeight="1">
      <c r="B315" s="123"/>
      <c r="D315" s="124" t="s">
        <v>78</v>
      </c>
      <c r="E315" s="133" t="s">
        <v>361</v>
      </c>
      <c r="F315" s="133" t="s">
        <v>362</v>
      </c>
      <c r="I315" s="126"/>
      <c r="J315" s="134">
        <f>BK315</f>
        <v>0</v>
      </c>
      <c r="L315" s="123"/>
      <c r="M315" s="128"/>
      <c r="P315" s="129">
        <f>SUM(P316:P317)</f>
        <v>0</v>
      </c>
      <c r="R315" s="129">
        <f>SUM(R316:R317)</f>
        <v>0</v>
      </c>
      <c r="T315" s="130">
        <f>SUM(T316:T317)</f>
        <v>0</v>
      </c>
      <c r="AR315" s="124" t="s">
        <v>86</v>
      </c>
      <c r="AT315" s="131" t="s">
        <v>78</v>
      </c>
      <c r="AU315" s="131" t="s">
        <v>86</v>
      </c>
      <c r="AY315" s="124" t="s">
        <v>148</v>
      </c>
      <c r="BK315" s="132">
        <f>SUM(BK316:BK317)</f>
        <v>0</v>
      </c>
    </row>
    <row r="316" spans="2:65" s="1" customFormat="1" ht="33" customHeight="1">
      <c r="B316" s="31"/>
      <c r="C316" s="135" t="s">
        <v>247</v>
      </c>
      <c r="D316" s="135" t="s">
        <v>150</v>
      </c>
      <c r="E316" s="136" t="s">
        <v>364</v>
      </c>
      <c r="F316" s="137" t="s">
        <v>365</v>
      </c>
      <c r="G316" s="138" t="s">
        <v>336</v>
      </c>
      <c r="H316" s="139">
        <v>26.684000000000001</v>
      </c>
      <c r="I316" s="140"/>
      <c r="J316" s="141">
        <f>ROUND(I316*H316,2)</f>
        <v>0</v>
      </c>
      <c r="K316" s="137" t="s">
        <v>154</v>
      </c>
      <c r="L316" s="31"/>
      <c r="M316" s="142" t="s">
        <v>1</v>
      </c>
      <c r="N316" s="143" t="s">
        <v>44</v>
      </c>
      <c r="P316" s="144">
        <f>O316*H316</f>
        <v>0</v>
      </c>
      <c r="Q316" s="144">
        <v>0</v>
      </c>
      <c r="R316" s="144">
        <f>Q316*H316</f>
        <v>0</v>
      </c>
      <c r="S316" s="144">
        <v>0</v>
      </c>
      <c r="T316" s="145">
        <f>S316*H316</f>
        <v>0</v>
      </c>
      <c r="AR316" s="146" t="s">
        <v>155</v>
      </c>
      <c r="AT316" s="146" t="s">
        <v>150</v>
      </c>
      <c r="AU316" s="146" t="s">
        <v>88</v>
      </c>
      <c r="AY316" s="16" t="s">
        <v>148</v>
      </c>
      <c r="BE316" s="147">
        <f>IF(N316="základní",J316,0)</f>
        <v>0</v>
      </c>
      <c r="BF316" s="147">
        <f>IF(N316="snížená",J316,0)</f>
        <v>0</v>
      </c>
      <c r="BG316" s="147">
        <f>IF(N316="zákl. přenesená",J316,0)</f>
        <v>0</v>
      </c>
      <c r="BH316" s="147">
        <f>IF(N316="sníž. přenesená",J316,0)</f>
        <v>0</v>
      </c>
      <c r="BI316" s="147">
        <f>IF(N316="nulová",J316,0)</f>
        <v>0</v>
      </c>
      <c r="BJ316" s="16" t="s">
        <v>86</v>
      </c>
      <c r="BK316" s="147">
        <f>ROUND(I316*H316,2)</f>
        <v>0</v>
      </c>
      <c r="BL316" s="16" t="s">
        <v>155</v>
      </c>
      <c r="BM316" s="146" t="s">
        <v>754</v>
      </c>
    </row>
    <row r="317" spans="2:65" s="1" customFormat="1" ht="29.25">
      <c r="B317" s="31"/>
      <c r="D317" s="148" t="s">
        <v>157</v>
      </c>
      <c r="F317" s="149" t="s">
        <v>367</v>
      </c>
      <c r="I317" s="150"/>
      <c r="L317" s="31"/>
      <c r="M317" s="151"/>
      <c r="T317" s="55"/>
      <c r="AT317" s="16" t="s">
        <v>157</v>
      </c>
      <c r="AU317" s="16" t="s">
        <v>88</v>
      </c>
    </row>
    <row r="318" spans="2:65" s="11" customFormat="1" ht="25.9" customHeight="1">
      <c r="B318" s="123"/>
      <c r="D318" s="124" t="s">
        <v>78</v>
      </c>
      <c r="E318" s="125" t="s">
        <v>368</v>
      </c>
      <c r="F318" s="125" t="s">
        <v>369</v>
      </c>
      <c r="I318" s="126"/>
      <c r="J318" s="127">
        <f>BK318</f>
        <v>0</v>
      </c>
      <c r="L318" s="123"/>
      <c r="M318" s="128"/>
      <c r="P318" s="129">
        <f>P319+P327+P335</f>
        <v>0</v>
      </c>
      <c r="R318" s="129">
        <f>R319+R327+R335</f>
        <v>0</v>
      </c>
      <c r="T318" s="130">
        <f>T319+T327+T335</f>
        <v>0</v>
      </c>
      <c r="AR318" s="124" t="s">
        <v>181</v>
      </c>
      <c r="AT318" s="131" t="s">
        <v>78</v>
      </c>
      <c r="AU318" s="131" t="s">
        <v>79</v>
      </c>
      <c r="AY318" s="124" t="s">
        <v>148</v>
      </c>
      <c r="BK318" s="132">
        <f>BK319+BK327+BK335</f>
        <v>0</v>
      </c>
    </row>
    <row r="319" spans="2:65" s="11" customFormat="1" ht="22.9" customHeight="1">
      <c r="B319" s="123"/>
      <c r="D319" s="124" t="s">
        <v>78</v>
      </c>
      <c r="E319" s="133" t="s">
        <v>370</v>
      </c>
      <c r="F319" s="133" t="s">
        <v>371</v>
      </c>
      <c r="I319" s="126"/>
      <c r="J319" s="134">
        <f>BK319</f>
        <v>0</v>
      </c>
      <c r="L319" s="123"/>
      <c r="M319" s="128"/>
      <c r="P319" s="129">
        <f>SUM(P320:P326)</f>
        <v>0</v>
      </c>
      <c r="R319" s="129">
        <f>SUM(R320:R326)</f>
        <v>0</v>
      </c>
      <c r="T319" s="130">
        <f>SUM(T320:T326)</f>
        <v>0</v>
      </c>
      <c r="AR319" s="124" t="s">
        <v>181</v>
      </c>
      <c r="AT319" s="131" t="s">
        <v>78</v>
      </c>
      <c r="AU319" s="131" t="s">
        <v>86</v>
      </c>
      <c r="AY319" s="124" t="s">
        <v>148</v>
      </c>
      <c r="BK319" s="132">
        <f>SUM(BK320:BK326)</f>
        <v>0</v>
      </c>
    </row>
    <row r="320" spans="2:65" s="1" customFormat="1" ht="16.5" customHeight="1">
      <c r="B320" s="31"/>
      <c r="C320" s="135" t="s">
        <v>385</v>
      </c>
      <c r="D320" s="135" t="s">
        <v>150</v>
      </c>
      <c r="E320" s="136" t="s">
        <v>373</v>
      </c>
      <c r="F320" s="137" t="s">
        <v>374</v>
      </c>
      <c r="G320" s="138" t="s">
        <v>375</v>
      </c>
      <c r="H320" s="139">
        <v>1</v>
      </c>
      <c r="I320" s="140"/>
      <c r="J320" s="141">
        <f>ROUND(I320*H320,2)</f>
        <v>0</v>
      </c>
      <c r="K320" s="137" t="s">
        <v>154</v>
      </c>
      <c r="L320" s="31"/>
      <c r="M320" s="142" t="s">
        <v>1</v>
      </c>
      <c r="N320" s="143" t="s">
        <v>44</v>
      </c>
      <c r="P320" s="144">
        <f>O320*H320</f>
        <v>0</v>
      </c>
      <c r="Q320" s="144">
        <v>0</v>
      </c>
      <c r="R320" s="144">
        <f>Q320*H320</f>
        <v>0</v>
      </c>
      <c r="S320" s="144">
        <v>0</v>
      </c>
      <c r="T320" s="145">
        <f>S320*H320</f>
        <v>0</v>
      </c>
      <c r="AR320" s="146" t="s">
        <v>376</v>
      </c>
      <c r="AT320" s="146" t="s">
        <v>150</v>
      </c>
      <c r="AU320" s="146" t="s">
        <v>88</v>
      </c>
      <c r="AY320" s="16" t="s">
        <v>148</v>
      </c>
      <c r="BE320" s="147">
        <f>IF(N320="základní",J320,0)</f>
        <v>0</v>
      </c>
      <c r="BF320" s="147">
        <f>IF(N320="snížená",J320,0)</f>
        <v>0</v>
      </c>
      <c r="BG320" s="147">
        <f>IF(N320="zákl. přenesená",J320,0)</f>
        <v>0</v>
      </c>
      <c r="BH320" s="147">
        <f>IF(N320="sníž. přenesená",J320,0)</f>
        <v>0</v>
      </c>
      <c r="BI320" s="147">
        <f>IF(N320="nulová",J320,0)</f>
        <v>0</v>
      </c>
      <c r="BJ320" s="16" t="s">
        <v>86</v>
      </c>
      <c r="BK320" s="147">
        <f>ROUND(I320*H320,2)</f>
        <v>0</v>
      </c>
      <c r="BL320" s="16" t="s">
        <v>376</v>
      </c>
      <c r="BM320" s="146" t="s">
        <v>755</v>
      </c>
    </row>
    <row r="321" spans="2:65" s="1" customFormat="1" ht="11.25">
      <c r="B321" s="31"/>
      <c r="D321" s="148" t="s">
        <v>157</v>
      </c>
      <c r="F321" s="149" t="s">
        <v>374</v>
      </c>
      <c r="I321" s="150"/>
      <c r="L321" s="31"/>
      <c r="M321" s="151"/>
      <c r="T321" s="55"/>
      <c r="AT321" s="16" t="s">
        <v>157</v>
      </c>
      <c r="AU321" s="16" t="s">
        <v>88</v>
      </c>
    </row>
    <row r="322" spans="2:65" s="13" customFormat="1" ht="11.25">
      <c r="B322" s="158"/>
      <c r="D322" s="148" t="s">
        <v>159</v>
      </c>
      <c r="E322" s="159" t="s">
        <v>1</v>
      </c>
      <c r="F322" s="160" t="s">
        <v>86</v>
      </c>
      <c r="H322" s="161">
        <v>1</v>
      </c>
      <c r="I322" s="162"/>
      <c r="L322" s="158"/>
      <c r="M322" s="163"/>
      <c r="T322" s="164"/>
      <c r="AT322" s="159" t="s">
        <v>159</v>
      </c>
      <c r="AU322" s="159" t="s">
        <v>88</v>
      </c>
      <c r="AV322" s="13" t="s">
        <v>88</v>
      </c>
      <c r="AW322" s="13" t="s">
        <v>33</v>
      </c>
      <c r="AX322" s="13" t="s">
        <v>86</v>
      </c>
      <c r="AY322" s="159" t="s">
        <v>148</v>
      </c>
    </row>
    <row r="323" spans="2:65" s="1" customFormat="1" ht="16.5" customHeight="1">
      <c r="B323" s="31"/>
      <c r="C323" s="135" t="s">
        <v>388</v>
      </c>
      <c r="D323" s="135" t="s">
        <v>150</v>
      </c>
      <c r="E323" s="136" t="s">
        <v>379</v>
      </c>
      <c r="F323" s="137" t="s">
        <v>380</v>
      </c>
      <c r="G323" s="138" t="s">
        <v>375</v>
      </c>
      <c r="H323" s="139">
        <v>1</v>
      </c>
      <c r="I323" s="140"/>
      <c r="J323" s="141">
        <f>ROUND(I323*H323,2)</f>
        <v>0</v>
      </c>
      <c r="K323" s="137" t="s">
        <v>154</v>
      </c>
      <c r="L323" s="31"/>
      <c r="M323" s="142" t="s">
        <v>1</v>
      </c>
      <c r="N323" s="143" t="s">
        <v>44</v>
      </c>
      <c r="P323" s="144">
        <f>O323*H323</f>
        <v>0</v>
      </c>
      <c r="Q323" s="144">
        <v>0</v>
      </c>
      <c r="R323" s="144">
        <f>Q323*H323</f>
        <v>0</v>
      </c>
      <c r="S323" s="144">
        <v>0</v>
      </c>
      <c r="T323" s="145">
        <f>S323*H323</f>
        <v>0</v>
      </c>
      <c r="AR323" s="146" t="s">
        <v>376</v>
      </c>
      <c r="AT323" s="146" t="s">
        <v>150</v>
      </c>
      <c r="AU323" s="146" t="s">
        <v>88</v>
      </c>
      <c r="AY323" s="16" t="s">
        <v>148</v>
      </c>
      <c r="BE323" s="147">
        <f>IF(N323="základní",J323,0)</f>
        <v>0</v>
      </c>
      <c r="BF323" s="147">
        <f>IF(N323="snížená",J323,0)</f>
        <v>0</v>
      </c>
      <c r="BG323" s="147">
        <f>IF(N323="zákl. přenesená",J323,0)</f>
        <v>0</v>
      </c>
      <c r="BH323" s="147">
        <f>IF(N323="sníž. přenesená",J323,0)</f>
        <v>0</v>
      </c>
      <c r="BI323" s="147">
        <f>IF(N323="nulová",J323,0)</f>
        <v>0</v>
      </c>
      <c r="BJ323" s="16" t="s">
        <v>86</v>
      </c>
      <c r="BK323" s="147">
        <f>ROUND(I323*H323,2)</f>
        <v>0</v>
      </c>
      <c r="BL323" s="16" t="s">
        <v>376</v>
      </c>
      <c r="BM323" s="146" t="s">
        <v>756</v>
      </c>
    </row>
    <row r="324" spans="2:65" s="1" customFormat="1" ht="11.25">
      <c r="B324" s="31"/>
      <c r="D324" s="148" t="s">
        <v>157</v>
      </c>
      <c r="F324" s="149" t="s">
        <v>380</v>
      </c>
      <c r="I324" s="150"/>
      <c r="L324" s="31"/>
      <c r="M324" s="151"/>
      <c r="T324" s="55"/>
      <c r="AT324" s="16" t="s">
        <v>157</v>
      </c>
      <c r="AU324" s="16" t="s">
        <v>88</v>
      </c>
    </row>
    <row r="325" spans="2:65" s="12" customFormat="1" ht="11.25">
      <c r="B325" s="152"/>
      <c r="D325" s="148" t="s">
        <v>159</v>
      </c>
      <c r="E325" s="153" t="s">
        <v>1</v>
      </c>
      <c r="F325" s="154" t="s">
        <v>382</v>
      </c>
      <c r="H325" s="153" t="s">
        <v>1</v>
      </c>
      <c r="I325" s="155"/>
      <c r="L325" s="152"/>
      <c r="M325" s="156"/>
      <c r="T325" s="157"/>
      <c r="AT325" s="153" t="s">
        <v>159</v>
      </c>
      <c r="AU325" s="153" t="s">
        <v>88</v>
      </c>
      <c r="AV325" s="12" t="s">
        <v>86</v>
      </c>
      <c r="AW325" s="12" t="s">
        <v>33</v>
      </c>
      <c r="AX325" s="12" t="s">
        <v>79</v>
      </c>
      <c r="AY325" s="153" t="s">
        <v>148</v>
      </c>
    </row>
    <row r="326" spans="2:65" s="13" customFormat="1" ht="11.25">
      <c r="B326" s="158"/>
      <c r="D326" s="148" t="s">
        <v>159</v>
      </c>
      <c r="E326" s="159" t="s">
        <v>1</v>
      </c>
      <c r="F326" s="160" t="s">
        <v>86</v>
      </c>
      <c r="H326" s="161">
        <v>1</v>
      </c>
      <c r="I326" s="162"/>
      <c r="L326" s="158"/>
      <c r="M326" s="163"/>
      <c r="T326" s="164"/>
      <c r="AT326" s="159" t="s">
        <v>159</v>
      </c>
      <c r="AU326" s="159" t="s">
        <v>88</v>
      </c>
      <c r="AV326" s="13" t="s">
        <v>88</v>
      </c>
      <c r="AW326" s="13" t="s">
        <v>33</v>
      </c>
      <c r="AX326" s="13" t="s">
        <v>86</v>
      </c>
      <c r="AY326" s="159" t="s">
        <v>148</v>
      </c>
    </row>
    <row r="327" spans="2:65" s="11" customFormat="1" ht="22.9" customHeight="1">
      <c r="B327" s="123"/>
      <c r="D327" s="124" t="s">
        <v>78</v>
      </c>
      <c r="E327" s="133" t="s">
        <v>383</v>
      </c>
      <c r="F327" s="133" t="s">
        <v>384</v>
      </c>
      <c r="I327" s="126"/>
      <c r="J327" s="134">
        <f>BK327</f>
        <v>0</v>
      </c>
      <c r="L327" s="123"/>
      <c r="M327" s="128"/>
      <c r="P327" s="129">
        <f>SUM(P328:P334)</f>
        <v>0</v>
      </c>
      <c r="R327" s="129">
        <f>SUM(R328:R334)</f>
        <v>0</v>
      </c>
      <c r="T327" s="130">
        <f>SUM(T328:T334)</f>
        <v>0</v>
      </c>
      <c r="AR327" s="124" t="s">
        <v>181</v>
      </c>
      <c r="AT327" s="131" t="s">
        <v>78</v>
      </c>
      <c r="AU327" s="131" t="s">
        <v>86</v>
      </c>
      <c r="AY327" s="124" t="s">
        <v>148</v>
      </c>
      <c r="BK327" s="132">
        <f>SUM(BK328:BK334)</f>
        <v>0</v>
      </c>
    </row>
    <row r="328" spans="2:65" s="1" customFormat="1" ht="16.5" customHeight="1">
      <c r="B328" s="31"/>
      <c r="C328" s="135" t="s">
        <v>394</v>
      </c>
      <c r="D328" s="135" t="s">
        <v>150</v>
      </c>
      <c r="E328" s="136" t="s">
        <v>386</v>
      </c>
      <c r="F328" s="137" t="s">
        <v>384</v>
      </c>
      <c r="G328" s="138" t="s">
        <v>375</v>
      </c>
      <c r="H328" s="139">
        <v>1</v>
      </c>
      <c r="I328" s="140"/>
      <c r="J328" s="141">
        <f>ROUND(I328*H328,2)</f>
        <v>0</v>
      </c>
      <c r="K328" s="137" t="s">
        <v>154</v>
      </c>
      <c r="L328" s="31"/>
      <c r="M328" s="142" t="s">
        <v>1</v>
      </c>
      <c r="N328" s="143" t="s">
        <v>44</v>
      </c>
      <c r="P328" s="144">
        <f>O328*H328</f>
        <v>0</v>
      </c>
      <c r="Q328" s="144">
        <v>0</v>
      </c>
      <c r="R328" s="144">
        <f>Q328*H328</f>
        <v>0</v>
      </c>
      <c r="S328" s="144">
        <v>0</v>
      </c>
      <c r="T328" s="145">
        <f>S328*H328</f>
        <v>0</v>
      </c>
      <c r="AR328" s="146" t="s">
        <v>376</v>
      </c>
      <c r="AT328" s="146" t="s">
        <v>150</v>
      </c>
      <c r="AU328" s="146" t="s">
        <v>88</v>
      </c>
      <c r="AY328" s="16" t="s">
        <v>148</v>
      </c>
      <c r="BE328" s="147">
        <f>IF(N328="základní",J328,0)</f>
        <v>0</v>
      </c>
      <c r="BF328" s="147">
        <f>IF(N328="snížená",J328,0)</f>
        <v>0</v>
      </c>
      <c r="BG328" s="147">
        <f>IF(N328="zákl. přenesená",J328,0)</f>
        <v>0</v>
      </c>
      <c r="BH328" s="147">
        <f>IF(N328="sníž. přenesená",J328,0)</f>
        <v>0</v>
      </c>
      <c r="BI328" s="147">
        <f>IF(N328="nulová",J328,0)</f>
        <v>0</v>
      </c>
      <c r="BJ328" s="16" t="s">
        <v>86</v>
      </c>
      <c r="BK328" s="147">
        <f>ROUND(I328*H328,2)</f>
        <v>0</v>
      </c>
      <c r="BL328" s="16" t="s">
        <v>376</v>
      </c>
      <c r="BM328" s="146" t="s">
        <v>757</v>
      </c>
    </row>
    <row r="329" spans="2:65" s="1" customFormat="1" ht="11.25">
      <c r="B329" s="31"/>
      <c r="D329" s="148" t="s">
        <v>157</v>
      </c>
      <c r="F329" s="149" t="s">
        <v>384</v>
      </c>
      <c r="I329" s="150"/>
      <c r="L329" s="31"/>
      <c r="M329" s="151"/>
      <c r="T329" s="55"/>
      <c r="AT329" s="16" t="s">
        <v>157</v>
      </c>
      <c r="AU329" s="16" t="s">
        <v>88</v>
      </c>
    </row>
    <row r="330" spans="2:65" s="13" customFormat="1" ht="11.25">
      <c r="B330" s="158"/>
      <c r="D330" s="148" t="s">
        <v>159</v>
      </c>
      <c r="E330" s="159" t="s">
        <v>1</v>
      </c>
      <c r="F330" s="160" t="s">
        <v>86</v>
      </c>
      <c r="H330" s="161">
        <v>1</v>
      </c>
      <c r="I330" s="162"/>
      <c r="L330" s="158"/>
      <c r="M330" s="163"/>
      <c r="T330" s="164"/>
      <c r="AT330" s="159" t="s">
        <v>159</v>
      </c>
      <c r="AU330" s="159" t="s">
        <v>88</v>
      </c>
      <c r="AV330" s="13" t="s">
        <v>88</v>
      </c>
      <c r="AW330" s="13" t="s">
        <v>33</v>
      </c>
      <c r="AX330" s="13" t="s">
        <v>86</v>
      </c>
      <c r="AY330" s="159" t="s">
        <v>148</v>
      </c>
    </row>
    <row r="331" spans="2:65" s="1" customFormat="1" ht="16.5" customHeight="1">
      <c r="B331" s="31"/>
      <c r="C331" s="135" t="s">
        <v>226</v>
      </c>
      <c r="D331" s="135" t="s">
        <v>150</v>
      </c>
      <c r="E331" s="136" t="s">
        <v>389</v>
      </c>
      <c r="F331" s="137" t="s">
        <v>390</v>
      </c>
      <c r="G331" s="138" t="s">
        <v>375</v>
      </c>
      <c r="H331" s="139">
        <v>1</v>
      </c>
      <c r="I331" s="140"/>
      <c r="J331" s="141">
        <f>ROUND(I331*H331,2)</f>
        <v>0</v>
      </c>
      <c r="K331" s="137" t="s">
        <v>154</v>
      </c>
      <c r="L331" s="31"/>
      <c r="M331" s="142" t="s">
        <v>1</v>
      </c>
      <c r="N331" s="143" t="s">
        <v>44</v>
      </c>
      <c r="P331" s="144">
        <f>O331*H331</f>
        <v>0</v>
      </c>
      <c r="Q331" s="144">
        <v>0</v>
      </c>
      <c r="R331" s="144">
        <f>Q331*H331</f>
        <v>0</v>
      </c>
      <c r="S331" s="144">
        <v>0</v>
      </c>
      <c r="T331" s="145">
        <f>S331*H331</f>
        <v>0</v>
      </c>
      <c r="AR331" s="146" t="s">
        <v>376</v>
      </c>
      <c r="AT331" s="146" t="s">
        <v>150</v>
      </c>
      <c r="AU331" s="146" t="s">
        <v>88</v>
      </c>
      <c r="AY331" s="16" t="s">
        <v>148</v>
      </c>
      <c r="BE331" s="147">
        <f>IF(N331="základní",J331,0)</f>
        <v>0</v>
      </c>
      <c r="BF331" s="147">
        <f>IF(N331="snížená",J331,0)</f>
        <v>0</v>
      </c>
      <c r="BG331" s="147">
        <f>IF(N331="zákl. přenesená",J331,0)</f>
        <v>0</v>
      </c>
      <c r="BH331" s="147">
        <f>IF(N331="sníž. přenesená",J331,0)</f>
        <v>0</v>
      </c>
      <c r="BI331" s="147">
        <f>IF(N331="nulová",J331,0)</f>
        <v>0</v>
      </c>
      <c r="BJ331" s="16" t="s">
        <v>86</v>
      </c>
      <c r="BK331" s="147">
        <f>ROUND(I331*H331,2)</f>
        <v>0</v>
      </c>
      <c r="BL331" s="16" t="s">
        <v>376</v>
      </c>
      <c r="BM331" s="146" t="s">
        <v>758</v>
      </c>
    </row>
    <row r="332" spans="2:65" s="1" customFormat="1" ht="11.25">
      <c r="B332" s="31"/>
      <c r="D332" s="148" t="s">
        <v>157</v>
      </c>
      <c r="F332" s="149" t="s">
        <v>390</v>
      </c>
      <c r="I332" s="150"/>
      <c r="L332" s="31"/>
      <c r="M332" s="151"/>
      <c r="T332" s="55"/>
      <c r="AT332" s="16" t="s">
        <v>157</v>
      </c>
      <c r="AU332" s="16" t="s">
        <v>88</v>
      </c>
    </row>
    <row r="333" spans="2:65" s="12" customFormat="1" ht="11.25">
      <c r="B333" s="152"/>
      <c r="D333" s="148" t="s">
        <v>159</v>
      </c>
      <c r="E333" s="153" t="s">
        <v>1</v>
      </c>
      <c r="F333" s="154" t="s">
        <v>382</v>
      </c>
      <c r="H333" s="153" t="s">
        <v>1</v>
      </c>
      <c r="I333" s="155"/>
      <c r="L333" s="152"/>
      <c r="M333" s="156"/>
      <c r="T333" s="157"/>
      <c r="AT333" s="153" t="s">
        <v>159</v>
      </c>
      <c r="AU333" s="153" t="s">
        <v>88</v>
      </c>
      <c r="AV333" s="12" t="s">
        <v>86</v>
      </c>
      <c r="AW333" s="12" t="s">
        <v>33</v>
      </c>
      <c r="AX333" s="12" t="s">
        <v>79</v>
      </c>
      <c r="AY333" s="153" t="s">
        <v>148</v>
      </c>
    </row>
    <row r="334" spans="2:65" s="13" customFormat="1" ht="11.25">
      <c r="B334" s="158"/>
      <c r="D334" s="148" t="s">
        <v>159</v>
      </c>
      <c r="E334" s="159" t="s">
        <v>1</v>
      </c>
      <c r="F334" s="160" t="s">
        <v>86</v>
      </c>
      <c r="H334" s="161">
        <v>1</v>
      </c>
      <c r="I334" s="162"/>
      <c r="L334" s="158"/>
      <c r="M334" s="163"/>
      <c r="T334" s="164"/>
      <c r="AT334" s="159" t="s">
        <v>159</v>
      </c>
      <c r="AU334" s="159" t="s">
        <v>88</v>
      </c>
      <c r="AV334" s="13" t="s">
        <v>88</v>
      </c>
      <c r="AW334" s="13" t="s">
        <v>33</v>
      </c>
      <c r="AX334" s="13" t="s">
        <v>86</v>
      </c>
      <c r="AY334" s="159" t="s">
        <v>148</v>
      </c>
    </row>
    <row r="335" spans="2:65" s="11" customFormat="1" ht="22.9" customHeight="1">
      <c r="B335" s="123"/>
      <c r="D335" s="124" t="s">
        <v>78</v>
      </c>
      <c r="E335" s="133" t="s">
        <v>392</v>
      </c>
      <c r="F335" s="133" t="s">
        <v>393</v>
      </c>
      <c r="I335" s="126"/>
      <c r="J335" s="134">
        <f>BK335</f>
        <v>0</v>
      </c>
      <c r="L335" s="123"/>
      <c r="M335" s="128"/>
      <c r="P335" s="129">
        <f>SUM(P336:P339)</f>
        <v>0</v>
      </c>
      <c r="R335" s="129">
        <f>SUM(R336:R339)</f>
        <v>0</v>
      </c>
      <c r="T335" s="130">
        <f>SUM(T336:T339)</f>
        <v>0</v>
      </c>
      <c r="AR335" s="124" t="s">
        <v>181</v>
      </c>
      <c r="AT335" s="131" t="s">
        <v>78</v>
      </c>
      <c r="AU335" s="131" t="s">
        <v>86</v>
      </c>
      <c r="AY335" s="124" t="s">
        <v>148</v>
      </c>
      <c r="BK335" s="132">
        <f>SUM(BK336:BK339)</f>
        <v>0</v>
      </c>
    </row>
    <row r="336" spans="2:65" s="1" customFormat="1" ht="16.5" customHeight="1">
      <c r="B336" s="31"/>
      <c r="C336" s="135" t="s">
        <v>242</v>
      </c>
      <c r="D336" s="135" t="s">
        <v>150</v>
      </c>
      <c r="E336" s="136" t="s">
        <v>395</v>
      </c>
      <c r="F336" s="137" t="s">
        <v>396</v>
      </c>
      <c r="G336" s="138" t="s">
        <v>375</v>
      </c>
      <c r="H336" s="139">
        <v>1</v>
      </c>
      <c r="I336" s="140"/>
      <c r="J336" s="141">
        <f>ROUND(I336*H336,2)</f>
        <v>0</v>
      </c>
      <c r="K336" s="137" t="s">
        <v>154</v>
      </c>
      <c r="L336" s="31"/>
      <c r="M336" s="142" t="s">
        <v>1</v>
      </c>
      <c r="N336" s="143" t="s">
        <v>44</v>
      </c>
      <c r="P336" s="144">
        <f>O336*H336</f>
        <v>0</v>
      </c>
      <c r="Q336" s="144">
        <v>0</v>
      </c>
      <c r="R336" s="144">
        <f>Q336*H336</f>
        <v>0</v>
      </c>
      <c r="S336" s="144">
        <v>0</v>
      </c>
      <c r="T336" s="145">
        <f>S336*H336</f>
        <v>0</v>
      </c>
      <c r="AR336" s="146" t="s">
        <v>376</v>
      </c>
      <c r="AT336" s="146" t="s">
        <v>150</v>
      </c>
      <c r="AU336" s="146" t="s">
        <v>88</v>
      </c>
      <c r="AY336" s="16" t="s">
        <v>148</v>
      </c>
      <c r="BE336" s="147">
        <f>IF(N336="základní",J336,0)</f>
        <v>0</v>
      </c>
      <c r="BF336" s="147">
        <f>IF(N336="snížená",J336,0)</f>
        <v>0</v>
      </c>
      <c r="BG336" s="147">
        <f>IF(N336="zákl. přenesená",J336,0)</f>
        <v>0</v>
      </c>
      <c r="BH336" s="147">
        <f>IF(N336="sníž. přenesená",J336,0)</f>
        <v>0</v>
      </c>
      <c r="BI336" s="147">
        <f>IF(N336="nulová",J336,0)</f>
        <v>0</v>
      </c>
      <c r="BJ336" s="16" t="s">
        <v>86</v>
      </c>
      <c r="BK336" s="147">
        <f>ROUND(I336*H336,2)</f>
        <v>0</v>
      </c>
      <c r="BL336" s="16" t="s">
        <v>376</v>
      </c>
      <c r="BM336" s="146" t="s">
        <v>759</v>
      </c>
    </row>
    <row r="337" spans="2:51" s="1" customFormat="1" ht="11.25">
      <c r="B337" s="31"/>
      <c r="D337" s="148" t="s">
        <v>157</v>
      </c>
      <c r="F337" s="149" t="s">
        <v>396</v>
      </c>
      <c r="I337" s="150"/>
      <c r="L337" s="31"/>
      <c r="M337" s="151"/>
      <c r="T337" s="55"/>
      <c r="AT337" s="16" t="s">
        <v>157</v>
      </c>
      <c r="AU337" s="16" t="s">
        <v>88</v>
      </c>
    </row>
    <row r="338" spans="2:51" s="12" customFormat="1" ht="11.25">
      <c r="B338" s="152"/>
      <c r="D338" s="148" t="s">
        <v>159</v>
      </c>
      <c r="E338" s="153" t="s">
        <v>1</v>
      </c>
      <c r="F338" s="154" t="s">
        <v>398</v>
      </c>
      <c r="H338" s="153" t="s">
        <v>1</v>
      </c>
      <c r="I338" s="155"/>
      <c r="L338" s="152"/>
      <c r="M338" s="156"/>
      <c r="T338" s="157"/>
      <c r="AT338" s="153" t="s">
        <v>159</v>
      </c>
      <c r="AU338" s="153" t="s">
        <v>88</v>
      </c>
      <c r="AV338" s="12" t="s">
        <v>86</v>
      </c>
      <c r="AW338" s="12" t="s">
        <v>33</v>
      </c>
      <c r="AX338" s="12" t="s">
        <v>79</v>
      </c>
      <c r="AY338" s="153" t="s">
        <v>148</v>
      </c>
    </row>
    <row r="339" spans="2:51" s="13" customFormat="1" ht="11.25">
      <c r="B339" s="158"/>
      <c r="D339" s="148" t="s">
        <v>159</v>
      </c>
      <c r="E339" s="159" t="s">
        <v>1</v>
      </c>
      <c r="F339" s="160" t="s">
        <v>86</v>
      </c>
      <c r="H339" s="161">
        <v>1</v>
      </c>
      <c r="I339" s="162"/>
      <c r="L339" s="158"/>
      <c r="M339" s="182"/>
      <c r="N339" s="183"/>
      <c r="O339" s="183"/>
      <c r="P339" s="183"/>
      <c r="Q339" s="183"/>
      <c r="R339" s="183"/>
      <c r="S339" s="183"/>
      <c r="T339" s="184"/>
      <c r="AT339" s="159" t="s">
        <v>159</v>
      </c>
      <c r="AU339" s="159" t="s">
        <v>88</v>
      </c>
      <c r="AV339" s="13" t="s">
        <v>88</v>
      </c>
      <c r="AW339" s="13" t="s">
        <v>33</v>
      </c>
      <c r="AX339" s="13" t="s">
        <v>86</v>
      </c>
      <c r="AY339" s="159" t="s">
        <v>148</v>
      </c>
    </row>
    <row r="340" spans="2:51" s="1" customFormat="1" ht="6.95" customHeight="1">
      <c r="B340" s="43"/>
      <c r="C340" s="44"/>
      <c r="D340" s="44"/>
      <c r="E340" s="44"/>
      <c r="F340" s="44"/>
      <c r="G340" s="44"/>
      <c r="H340" s="44"/>
      <c r="I340" s="44"/>
      <c r="J340" s="44"/>
      <c r="K340" s="44"/>
      <c r="L340" s="31"/>
    </row>
  </sheetData>
  <sheetProtection algorithmName="SHA-512" hashValue="d3Wa1Kk9taa9/Eb7ztRc77zEcmRzqGp36B5G8l06BlVDCs0XTdEEo3NkYRr3jX5xn2gb+/fs8UM0l3bOfnjj8A==" saltValue="LbpYvOM+N1vy5uVzGdOOC8Vm1oVTZFD8LIiJ1NSLplZy0M2VaawllAyKB1NkE+nHVtBs6bYsFO0WDZpTeuQIRA==" spinCount="100000" sheet="1" objects="1" scenarios="1" formatColumns="0" formatRows="0" autoFilter="0"/>
  <autoFilter ref="C130:K339" xr:uid="{00000000-0009-0000-0000-000006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Etapa 1 - Komunikace</vt:lpstr>
      <vt:lpstr>Etapa 2a - Parkoviště - v...</vt:lpstr>
      <vt:lpstr>Etapa 2b - Parkoviště - s...</vt:lpstr>
      <vt:lpstr>SO.01 - Komunikace</vt:lpstr>
      <vt:lpstr>Etapa 1 - Komunikace_01</vt:lpstr>
      <vt:lpstr>Etapa 2 - Křižovatka</vt:lpstr>
      <vt:lpstr>'Etapa 1 - Komunikace'!Názvy_tisku</vt:lpstr>
      <vt:lpstr>'Etapa 1 - Komunikace_01'!Názvy_tisku</vt:lpstr>
      <vt:lpstr>'Etapa 2 - Křižovatka'!Názvy_tisku</vt:lpstr>
      <vt:lpstr>'Etapa 2a - Parkoviště - v...'!Názvy_tisku</vt:lpstr>
      <vt:lpstr>'Etapa 2b - Parkoviště - s...'!Názvy_tisku</vt:lpstr>
      <vt:lpstr>'Rekapitulace stavby'!Názvy_tisku</vt:lpstr>
      <vt:lpstr>'SO.01 - Komunikace'!Názvy_tisku</vt:lpstr>
      <vt:lpstr>'Etapa 1 - Komunikace'!Oblast_tisku</vt:lpstr>
      <vt:lpstr>'Etapa 1 - Komunikace_01'!Oblast_tisku</vt:lpstr>
      <vt:lpstr>'Etapa 2 - Křižovatka'!Oblast_tisku</vt:lpstr>
      <vt:lpstr>'Etapa 2a - Parkoviště - v...'!Oblast_tisku</vt:lpstr>
      <vt:lpstr>'Etapa 2b - Parkoviště - s...'!Oblast_tisku</vt:lpstr>
      <vt:lpstr>'Rekapitulace stavby'!Oblast_tisku</vt:lpstr>
      <vt:lpstr>'SO.01 - Komunikace'!Oblast_tisku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Rapant</dc:creator>
  <cp:lastModifiedBy>Blovska Jitka</cp:lastModifiedBy>
  <dcterms:created xsi:type="dcterms:W3CDTF">2026-03-27T08:59:50Z</dcterms:created>
  <dcterms:modified xsi:type="dcterms:W3CDTF">2026-03-30T12:34:53Z</dcterms:modified>
</cp:coreProperties>
</file>