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I:\VZ_ZZVZ, VZMR\VZ_2025\VZMR II. a III.kategorie\REALIZACE - Obnova povrchu parkoviště ul. Mládežnická v Litvínově\1) Zadávací dokumentace\"/>
    </mc:Choice>
  </mc:AlternateContent>
  <xr:revisionPtr revIDLastSave="0" documentId="13_ncr:1_{4E93B696-CCC8-4CDA-BCFE-41CF1CA596E1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Rekapitulace stavby" sheetId="1" r:id="rId1"/>
    <sheet name="SO.01 - Parkoviště" sheetId="2" r:id="rId2"/>
  </sheets>
  <definedNames>
    <definedName name="_xlnm._FilterDatabase" localSheetId="1" hidden="1">'SO.01 - Parkoviště'!$C$126:$K$343</definedName>
    <definedName name="_xlnm.Print_Titles" localSheetId="0">'Rekapitulace stavby'!$92:$92</definedName>
    <definedName name="_xlnm.Print_Titles" localSheetId="1">'SO.01 - Parkoviště'!$126:$126</definedName>
    <definedName name="_xlnm.Print_Area" localSheetId="0">'Rekapitulace stavby'!$D$4:$AO$76,'Rekapitulace stavby'!$C$82:$AQ$96</definedName>
    <definedName name="_xlnm.Print_Area" localSheetId="1">'SO.01 - Parkoviště'!$C$4:$J$39,'SO.01 - Parkoviště'!$C$50:$J$76,'SO.01 - Parkoviště'!$C$82:$J$108,'SO.01 - Parkoviště'!$C$114:$K$343</definedName>
  </definedNames>
  <calcPr calcId="181029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340" i="2"/>
  <c r="BH340" i="2"/>
  <c r="BG340" i="2"/>
  <c r="BF340" i="2"/>
  <c r="T340" i="2"/>
  <c r="T339" i="2"/>
  <c r="R340" i="2"/>
  <c r="R339" i="2"/>
  <c r="P340" i="2"/>
  <c r="P339" i="2"/>
  <c r="BI335" i="2"/>
  <c r="BH335" i="2"/>
  <c r="BG335" i="2"/>
  <c r="BF335" i="2"/>
  <c r="T335" i="2"/>
  <c r="R335" i="2"/>
  <c r="P335" i="2"/>
  <c r="BI332" i="2"/>
  <c r="BH332" i="2"/>
  <c r="BG332" i="2"/>
  <c r="BF332" i="2"/>
  <c r="T332" i="2"/>
  <c r="R332" i="2"/>
  <c r="P332" i="2"/>
  <c r="BI327" i="2"/>
  <c r="BH327" i="2"/>
  <c r="BG327" i="2"/>
  <c r="BF327" i="2"/>
  <c r="T327" i="2"/>
  <c r="R327" i="2"/>
  <c r="P327" i="2"/>
  <c r="BI324" i="2"/>
  <c r="BH324" i="2"/>
  <c r="BG324" i="2"/>
  <c r="BF324" i="2"/>
  <c r="T324" i="2"/>
  <c r="R324" i="2"/>
  <c r="P324" i="2"/>
  <c r="BI320" i="2"/>
  <c r="BH320" i="2"/>
  <c r="BG320" i="2"/>
  <c r="BF320" i="2"/>
  <c r="T320" i="2"/>
  <c r="T319" i="2"/>
  <c r="R320" i="2"/>
  <c r="R319" i="2"/>
  <c r="P320" i="2"/>
  <c r="P319" i="2"/>
  <c r="BI316" i="2"/>
  <c r="BH316" i="2"/>
  <c r="BG316" i="2"/>
  <c r="BF316" i="2"/>
  <c r="T316" i="2"/>
  <c r="R316" i="2"/>
  <c r="P316" i="2"/>
  <c r="BI313" i="2"/>
  <c r="BH313" i="2"/>
  <c r="BG313" i="2"/>
  <c r="BF313" i="2"/>
  <c r="T313" i="2"/>
  <c r="R313" i="2"/>
  <c r="P313" i="2"/>
  <c r="BI310" i="2"/>
  <c r="BH310" i="2"/>
  <c r="BG310" i="2"/>
  <c r="BF310" i="2"/>
  <c r="T310" i="2"/>
  <c r="R310" i="2"/>
  <c r="P310" i="2"/>
  <c r="BI307" i="2"/>
  <c r="BH307" i="2"/>
  <c r="BG307" i="2"/>
  <c r="BF307" i="2"/>
  <c r="T307" i="2"/>
  <c r="R307" i="2"/>
  <c r="P307" i="2"/>
  <c r="BI303" i="2"/>
  <c r="BH303" i="2"/>
  <c r="BG303" i="2"/>
  <c r="BF303" i="2"/>
  <c r="T303" i="2"/>
  <c r="R303" i="2"/>
  <c r="P303" i="2"/>
  <c r="BI300" i="2"/>
  <c r="BH300" i="2"/>
  <c r="BG300" i="2"/>
  <c r="BF300" i="2"/>
  <c r="T300" i="2"/>
  <c r="R300" i="2"/>
  <c r="P300" i="2"/>
  <c r="BI294" i="2"/>
  <c r="BH294" i="2"/>
  <c r="BG294" i="2"/>
  <c r="BF294" i="2"/>
  <c r="T294" i="2"/>
  <c r="R294" i="2"/>
  <c r="P294" i="2"/>
  <c r="BI287" i="2"/>
  <c r="BH287" i="2"/>
  <c r="BG287" i="2"/>
  <c r="BF287" i="2"/>
  <c r="T287" i="2"/>
  <c r="R287" i="2"/>
  <c r="P287" i="2"/>
  <c r="BI282" i="2"/>
  <c r="BH282" i="2"/>
  <c r="BG282" i="2"/>
  <c r="BF282" i="2"/>
  <c r="T282" i="2"/>
  <c r="R282" i="2"/>
  <c r="P282" i="2"/>
  <c r="BI276" i="2"/>
  <c r="BH276" i="2"/>
  <c r="BG276" i="2"/>
  <c r="BF276" i="2"/>
  <c r="T276" i="2"/>
  <c r="R276" i="2"/>
  <c r="P276" i="2"/>
  <c r="BI269" i="2"/>
  <c r="BH269" i="2"/>
  <c r="BG269" i="2"/>
  <c r="BF269" i="2"/>
  <c r="T269" i="2"/>
  <c r="R269" i="2"/>
  <c r="P269" i="2"/>
  <c r="BI264" i="2"/>
  <c r="BH264" i="2"/>
  <c r="BG264" i="2"/>
  <c r="BF264" i="2"/>
  <c r="T264" i="2"/>
  <c r="R264" i="2"/>
  <c r="P264" i="2"/>
  <c r="BI258" i="2"/>
  <c r="BH258" i="2"/>
  <c r="BG258" i="2"/>
  <c r="BF258" i="2"/>
  <c r="T258" i="2"/>
  <c r="R258" i="2"/>
  <c r="P258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R249" i="2"/>
  <c r="P249" i="2"/>
  <c r="BI244" i="2"/>
  <c r="BH244" i="2"/>
  <c r="BG244" i="2"/>
  <c r="BF244" i="2"/>
  <c r="T244" i="2"/>
  <c r="R244" i="2"/>
  <c r="P244" i="2"/>
  <c r="BI239" i="2"/>
  <c r="BH239" i="2"/>
  <c r="BG239" i="2"/>
  <c r="BF239" i="2"/>
  <c r="T239" i="2"/>
  <c r="R239" i="2"/>
  <c r="P239" i="2"/>
  <c r="BI234" i="2"/>
  <c r="BH234" i="2"/>
  <c r="BG234" i="2"/>
  <c r="BF234" i="2"/>
  <c r="T234" i="2"/>
  <c r="R234" i="2"/>
  <c r="P234" i="2"/>
  <c r="BI228" i="2"/>
  <c r="BH228" i="2"/>
  <c r="BG228" i="2"/>
  <c r="BF228" i="2"/>
  <c r="T228" i="2"/>
  <c r="R228" i="2"/>
  <c r="P228" i="2"/>
  <c r="BI222" i="2"/>
  <c r="BH222" i="2"/>
  <c r="BG222" i="2"/>
  <c r="BF222" i="2"/>
  <c r="T222" i="2"/>
  <c r="R222" i="2"/>
  <c r="P222" i="2"/>
  <c r="BI217" i="2"/>
  <c r="BH217" i="2"/>
  <c r="BG217" i="2"/>
  <c r="BF217" i="2"/>
  <c r="T217" i="2"/>
  <c r="R217" i="2"/>
  <c r="P217" i="2"/>
  <c r="BI212" i="2"/>
  <c r="BH212" i="2"/>
  <c r="BG212" i="2"/>
  <c r="BF212" i="2"/>
  <c r="T212" i="2"/>
  <c r="R212" i="2"/>
  <c r="P212" i="2"/>
  <c r="BI207" i="2"/>
  <c r="BH207" i="2"/>
  <c r="BG207" i="2"/>
  <c r="BF207" i="2"/>
  <c r="T207" i="2"/>
  <c r="R207" i="2"/>
  <c r="P207" i="2"/>
  <c r="BI202" i="2"/>
  <c r="BH202" i="2"/>
  <c r="BG202" i="2"/>
  <c r="BF202" i="2"/>
  <c r="T202" i="2"/>
  <c r="R202" i="2"/>
  <c r="P202" i="2"/>
  <c r="BI198" i="2"/>
  <c r="BH198" i="2"/>
  <c r="BG198" i="2"/>
  <c r="BF198" i="2"/>
  <c r="T198" i="2"/>
  <c r="T197" i="2"/>
  <c r="R198" i="2"/>
  <c r="R197" i="2"/>
  <c r="P198" i="2"/>
  <c r="P197" i="2"/>
  <c r="BI192" i="2"/>
  <c r="BH192" i="2"/>
  <c r="BG192" i="2"/>
  <c r="BF192" i="2"/>
  <c r="T192" i="2"/>
  <c r="R192" i="2"/>
  <c r="P192" i="2"/>
  <c r="BI186" i="2"/>
  <c r="BH186" i="2"/>
  <c r="BG186" i="2"/>
  <c r="BF186" i="2"/>
  <c r="T186" i="2"/>
  <c r="R186" i="2"/>
  <c r="P186" i="2"/>
  <c r="BI180" i="2"/>
  <c r="BH180" i="2"/>
  <c r="BG180" i="2"/>
  <c r="BF180" i="2"/>
  <c r="T180" i="2"/>
  <c r="R180" i="2"/>
  <c r="P180" i="2"/>
  <c r="BI175" i="2"/>
  <c r="BH175" i="2"/>
  <c r="BG175" i="2"/>
  <c r="BF175" i="2"/>
  <c r="T175" i="2"/>
  <c r="R175" i="2"/>
  <c r="P175" i="2"/>
  <c r="BI168" i="2"/>
  <c r="BH168" i="2"/>
  <c r="BG168" i="2"/>
  <c r="BF168" i="2"/>
  <c r="T168" i="2"/>
  <c r="R168" i="2"/>
  <c r="P168" i="2"/>
  <c r="BI162" i="2"/>
  <c r="BH162" i="2"/>
  <c r="BG162" i="2"/>
  <c r="BF162" i="2"/>
  <c r="T162" i="2"/>
  <c r="R162" i="2"/>
  <c r="P162" i="2"/>
  <c r="BI156" i="2"/>
  <c r="BH156" i="2"/>
  <c r="BG156" i="2"/>
  <c r="BF156" i="2"/>
  <c r="T156" i="2"/>
  <c r="R156" i="2"/>
  <c r="P156" i="2"/>
  <c r="BI150" i="2"/>
  <c r="BH150" i="2"/>
  <c r="BG150" i="2"/>
  <c r="BF150" i="2"/>
  <c r="T150" i="2"/>
  <c r="R150" i="2"/>
  <c r="P150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R140" i="2"/>
  <c r="P140" i="2"/>
  <c r="BI135" i="2"/>
  <c r="BH135" i="2"/>
  <c r="BG135" i="2"/>
  <c r="BF135" i="2"/>
  <c r="T135" i="2"/>
  <c r="R135" i="2"/>
  <c r="P135" i="2"/>
  <c r="BI130" i="2"/>
  <c r="BH130" i="2"/>
  <c r="BG130" i="2"/>
  <c r="BF130" i="2"/>
  <c r="T130" i="2"/>
  <c r="R130" i="2"/>
  <c r="P130" i="2"/>
  <c r="J124" i="2"/>
  <c r="J123" i="2"/>
  <c r="F123" i="2"/>
  <c r="F121" i="2"/>
  <c r="E119" i="2"/>
  <c r="J92" i="2"/>
  <c r="J91" i="2"/>
  <c r="F91" i="2"/>
  <c r="F89" i="2"/>
  <c r="E87" i="2"/>
  <c r="J18" i="2"/>
  <c r="E18" i="2"/>
  <c r="F92" i="2" s="1"/>
  <c r="J17" i="2"/>
  <c r="J12" i="2"/>
  <c r="J121" i="2" s="1"/>
  <c r="E7" i="2"/>
  <c r="E117" i="2" s="1"/>
  <c r="L90" i="1"/>
  <c r="AM90" i="1"/>
  <c r="AM89" i="1"/>
  <c r="L89" i="1"/>
  <c r="AM87" i="1"/>
  <c r="L87" i="1"/>
  <c r="L85" i="1"/>
  <c r="L84" i="1"/>
  <c r="J228" i="2"/>
  <c r="J192" i="2"/>
  <c r="BK324" i="2"/>
  <c r="J264" i="2"/>
  <c r="BK327" i="2"/>
  <c r="J282" i="2"/>
  <c r="BK335" i="2"/>
  <c r="BK228" i="2"/>
  <c r="J140" i="2"/>
  <c r="BK269" i="2"/>
  <c r="J168" i="2"/>
  <c r="J332" i="2"/>
  <c r="BK222" i="2"/>
  <c r="BK145" i="2"/>
  <c r="J300" i="2"/>
  <c r="J258" i="2"/>
  <c r="J186" i="2"/>
  <c r="J287" i="2"/>
  <c r="J327" i="2"/>
  <c r="J234" i="2"/>
  <c r="BK180" i="2"/>
  <c r="J320" i="2"/>
  <c r="BK249" i="2"/>
  <c r="J162" i="2"/>
  <c r="BK316" i="2"/>
  <c r="J207" i="2"/>
  <c r="J316" i="2"/>
  <c r="J222" i="2"/>
  <c r="BK332" i="2"/>
  <c r="J249" i="2"/>
  <c r="BK264" i="2"/>
  <c r="J175" i="2"/>
  <c r="AS94" i="1"/>
  <c r="BK252" i="2"/>
  <c r="J156" i="2"/>
  <c r="J313" i="2"/>
  <c r="BK340" i="2"/>
  <c r="J244" i="2"/>
  <c r="BK198" i="2"/>
  <c r="BK287" i="2"/>
  <c r="J239" i="2"/>
  <c r="J294" i="2"/>
  <c r="BK212" i="2"/>
  <c r="J340" i="2"/>
  <c r="J276" i="2"/>
  <c r="BK244" i="2"/>
  <c r="BK162" i="2"/>
  <c r="BK310" i="2"/>
  <c r="BK135" i="2"/>
  <c r="J252" i="2"/>
  <c r="BK156" i="2"/>
  <c r="BK282" i="2"/>
  <c r="J217" i="2"/>
  <c r="J303" i="2"/>
  <c r="J180" i="2"/>
  <c r="J135" i="2"/>
  <c r="BK313" i="2"/>
  <c r="J202" i="2"/>
  <c r="J307" i="2"/>
  <c r="BK186" i="2"/>
  <c r="J130" i="2"/>
  <c r="BK276" i="2"/>
  <c r="BK192" i="2"/>
  <c r="BK320" i="2"/>
  <c r="J212" i="2"/>
  <c r="BK130" i="2"/>
  <c r="J310" i="2"/>
  <c r="J198" i="2"/>
  <c r="J145" i="2"/>
  <c r="BK175" i="2"/>
  <c r="BK294" i="2"/>
  <c r="J150" i="2"/>
  <c r="BK303" i="2"/>
  <c r="BK207" i="2"/>
  <c r="BK234" i="2"/>
  <c r="BK202" i="2"/>
  <c r="J335" i="2"/>
  <c r="J269" i="2"/>
  <c r="BK239" i="2"/>
  <c r="BK168" i="2"/>
  <c r="BK307" i="2"/>
  <c r="BK140" i="2"/>
  <c r="BK300" i="2"/>
  <c r="BK217" i="2"/>
  <c r="J324" i="2"/>
  <c r="BK258" i="2"/>
  <c r="BK150" i="2"/>
  <c r="BK129" i="2" l="1"/>
  <c r="R161" i="2"/>
  <c r="BK299" i="2"/>
  <c r="J299" i="2"/>
  <c r="J102" i="2" s="1"/>
  <c r="R201" i="2"/>
  <c r="P331" i="2"/>
  <c r="P322" i="2" s="1"/>
  <c r="BK201" i="2"/>
  <c r="J201" i="2" s="1"/>
  <c r="J101" i="2" s="1"/>
  <c r="T323" i="2"/>
  <c r="T331" i="2"/>
  <c r="T322" i="2" s="1"/>
  <c r="P129" i="2"/>
  <c r="BK161" i="2"/>
  <c r="J161" i="2"/>
  <c r="J99" i="2" s="1"/>
  <c r="T299" i="2"/>
  <c r="BK331" i="2"/>
  <c r="J331" i="2"/>
  <c r="J106" i="2"/>
  <c r="R129" i="2"/>
  <c r="R128" i="2"/>
  <c r="T161" i="2"/>
  <c r="R299" i="2"/>
  <c r="P201" i="2"/>
  <c r="P323" i="2"/>
  <c r="R331" i="2"/>
  <c r="T201" i="2"/>
  <c r="R323" i="2"/>
  <c r="R322" i="2"/>
  <c r="T129" i="2"/>
  <c r="P161" i="2"/>
  <c r="P299" i="2"/>
  <c r="BK323" i="2"/>
  <c r="BK319" i="2"/>
  <c r="J319" i="2"/>
  <c r="J103" i="2"/>
  <c r="BK339" i="2"/>
  <c r="J339" i="2" s="1"/>
  <c r="J107" i="2" s="1"/>
  <c r="BK197" i="2"/>
  <c r="J197" i="2"/>
  <c r="J100" i="2"/>
  <c r="F124" i="2"/>
  <c r="BE156" i="2"/>
  <c r="J89" i="2"/>
  <c r="BE135" i="2"/>
  <c r="BE140" i="2"/>
  <c r="BE162" i="2"/>
  <c r="BE168" i="2"/>
  <c r="BE180" i="2"/>
  <c r="BE186" i="2"/>
  <c r="BE212" i="2"/>
  <c r="BE264" i="2"/>
  <c r="BE313" i="2"/>
  <c r="BE327" i="2"/>
  <c r="E85" i="2"/>
  <c r="BE145" i="2"/>
  <c r="BE207" i="2"/>
  <c r="BE244" i="2"/>
  <c r="BE303" i="2"/>
  <c r="BE310" i="2"/>
  <c r="BE320" i="2"/>
  <c r="BE130" i="2"/>
  <c r="BE198" i="2"/>
  <c r="BE202" i="2"/>
  <c r="BE239" i="2"/>
  <c r="BE282" i="2"/>
  <c r="BE300" i="2"/>
  <c r="BE316" i="2"/>
  <c r="BE332" i="2"/>
  <c r="BE335" i="2"/>
  <c r="BE340" i="2"/>
  <c r="BE150" i="2"/>
  <c r="BE175" i="2"/>
  <c r="BE192" i="2"/>
  <c r="BE234" i="2"/>
  <c r="BE294" i="2"/>
  <c r="BE307" i="2"/>
  <c r="BE217" i="2"/>
  <c r="BE222" i="2"/>
  <c r="BE228" i="2"/>
  <c r="BE249" i="2"/>
  <c r="BE252" i="2"/>
  <c r="BE258" i="2"/>
  <c r="BE269" i="2"/>
  <c r="BE276" i="2"/>
  <c r="BE287" i="2"/>
  <c r="BE324" i="2"/>
  <c r="F35" i="2"/>
  <c r="BB95" i="1" s="1"/>
  <c r="BB94" i="1" s="1"/>
  <c r="W31" i="1" s="1"/>
  <c r="J34" i="2"/>
  <c r="AW95" i="1" s="1"/>
  <c r="F34" i="2"/>
  <c r="BA95" i="1" s="1"/>
  <c r="BA94" i="1" s="1"/>
  <c r="W30" i="1" s="1"/>
  <c r="F37" i="2"/>
  <c r="BD95" i="1"/>
  <c r="BD94" i="1"/>
  <c r="W33" i="1" s="1"/>
  <c r="F36" i="2"/>
  <c r="BC95" i="1" s="1"/>
  <c r="BC94" i="1" s="1"/>
  <c r="AY94" i="1" s="1"/>
  <c r="BK322" i="2" l="1"/>
  <c r="J322" i="2"/>
  <c r="J104" i="2"/>
  <c r="R127" i="2"/>
  <c r="T128" i="2"/>
  <c r="T127" i="2"/>
  <c r="P128" i="2"/>
  <c r="P127" i="2"/>
  <c r="AU95" i="1" s="1"/>
  <c r="AU94" i="1" s="1"/>
  <c r="BK128" i="2"/>
  <c r="J128" i="2"/>
  <c r="J97" i="2"/>
  <c r="J129" i="2"/>
  <c r="J98" i="2" s="1"/>
  <c r="J323" i="2"/>
  <c r="J105" i="2"/>
  <c r="F33" i="2"/>
  <c r="AZ95" i="1" s="1"/>
  <c r="AZ94" i="1" s="1"/>
  <c r="W29" i="1" s="1"/>
  <c r="AW94" i="1"/>
  <c r="AK30" i="1"/>
  <c r="J33" i="2"/>
  <c r="AV95" i="1" s="1"/>
  <c r="AT95" i="1" s="1"/>
  <c r="AX94" i="1"/>
  <c r="W32" i="1"/>
  <c r="BK127" i="2" l="1"/>
  <c r="J127" i="2"/>
  <c r="J30" i="2"/>
  <c r="AG95" i="1"/>
  <c r="AG94" i="1" s="1"/>
  <c r="AK26" i="1" s="1"/>
  <c r="AV94" i="1"/>
  <c r="AK29" i="1"/>
  <c r="J39" i="2" l="1"/>
  <c r="J96" i="2"/>
  <c r="AK35" i="1"/>
  <c r="AN95" i="1"/>
  <c r="AT94" i="1"/>
  <c r="AN94" i="1" l="1"/>
</calcChain>
</file>

<file path=xl/sharedStrings.xml><?xml version="1.0" encoding="utf-8"?>
<sst xmlns="http://schemas.openxmlformats.org/spreadsheetml/2006/main" count="2248" uniqueCount="387">
  <si>
    <t>Export Komplet</t>
  </si>
  <si>
    <t/>
  </si>
  <si>
    <t>2.0</t>
  </si>
  <si>
    <t>ZAMOK</t>
  </si>
  <si>
    <t>False</t>
  </si>
  <si>
    <t>{7336fd52-4527-4b79-9eb0-b479f65707ec}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</si>
  <si>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</si>
  <si>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</si>
  <si>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</si>
  <si>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</si>
  <si>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</si>
  <si>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</si>
  <si>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</si>
  <si>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</si>
  <si>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25021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</si>
  <si>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</si>
  <si>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</si>
  <si>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povrchu parkoviště ul. Mládežnická Litvínov</t>
  </si>
  <si>
    <t>KSO:</t>
  </si>
  <si>
    <t>CC-CZ:</t>
  </si>
  <si>
    <t>Místo:</t>
  </si>
  <si>
    <t>Ul. Mládežnická</t>
  </si>
  <si>
    <t>Datum:</t>
  </si>
  <si>
    <t>24. 4. 2025</t>
  </si>
  <si>
    <t>Zadavatel:</t>
  </si>
  <si>
    <t>IČ:</t>
  </si>
  <si>
    <t>00266027</t>
  </si>
  <si>
    <t>Město Litvínov</t>
  </si>
  <si>
    <t>DIČ:</t>
  </si>
  <si>
    <t>Uchazeč:</t>
  </si>
  <si>
    <t>Vyplň údaj</t>
  </si>
  <si>
    <t>Projektant:</t>
  </si>
  <si>
    <t>28738217</t>
  </si>
  <si>
    <t>MESSOR s.r.o.</t>
  </si>
  <si>
    <t>CZ28738217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</si>
  <si>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</si>
  <si>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</si>
  <si>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</si>
  <si>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</si>
  <si>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</si>
  <si>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</si>
  <si>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</si>
  <si>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</si>
  <si>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</si>
  <si>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</si>
  <si>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</si>
  <si>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</si>
  <si>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</si>
  <si>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</si>
  <si>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</si>
  <si>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</si>
  <si>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</si>
  <si>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</si>
  <si>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</si>
  <si>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</si>
  <si>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</si>
  <si>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</si>
  <si>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</si>
  <si>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</si>
  <si>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</si>
  <si>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</si>
  <si>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</si>
  <si>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</si>
  <si>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</si>
  <si>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</si>
  <si>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</si>
  <si>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</si>
  <si>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</si>
  <si>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</si>
  <si>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</si>
  <si>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</si>
  <si>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</si>
  <si>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</si>
  <si>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</si>
  <si>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</si>
  <si>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</si>
  <si>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</si>
  <si>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</si>
  <si>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</si>
  <si>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</si>
  <si>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</si>
  <si>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</si>
  <si>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</si>
  <si>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SO.01</t>
  </si>
  <si>
    <t>Parkoviště</t>
  </si>
  <si>
    <t>STA</t>
  </si>
  <si>
    <t>1</t>
  </si>
  <si>
    <t>{e1667bb5-18f9-4e90-b32c-a5d9eecb2e15}</t>
  </si>
  <si>
    <t>2</t>
  </si>
  <si>
    <t>KRYCÍ LIST SOUPISU PRACÍ</t>
  </si>
  <si>
    <t>Objekt:</t>
  </si>
  <si>
    <t>SO.01 - Parkoviště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</si>
  <si>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</si>
  <si>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</si>
  <si>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</si>
  <si>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</si>
  <si>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</si>
  <si>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</si>
  <si>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</si>
  <si>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</si>
  <si>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</si>
  <si>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</si>
  <si>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</si>
  <si>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</si>
  <si>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</si>
  <si>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</si>
  <si>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</si>
  <si>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</si>
  <si>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</si>
  <si>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</si>
  <si>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</si>
  <si>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</si>
  <si>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</si>
  <si>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</si>
  <si>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</si>
  <si>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</si>
  <si>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</si>
  <si>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</si>
  <si>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</si>
  <si>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</si>
  <si>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</si>
  <si>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</si>
  <si>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</si>
  <si>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</si>
  <si>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</si>
  <si>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</si>
  <si>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</si>
  <si>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</si>
  <si>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</si>
  <si>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2025 01</t>
  </si>
  <si>
    <t>4</t>
  </si>
  <si>
    <t>1774407984</t>
  </si>
  <si>
    <t>PP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</si>
  <si>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</si>
  <si>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VV</t>
  </si>
  <si>
    <t>Výkres C.4.b</t>
  </si>
  <si>
    <t>"Kontejnerové stání - zpětná montáž" 12,5</t>
  </si>
  <si>
    <t>Součet</t>
  </si>
  <si>
    <t>113107137</t>
  </si>
  <si>
    <t>Odstranění podkladu z betonu vyztuženého sítěmi tl přes 150 do 300 mm ručně</t>
  </si>
  <si>
    <t>-798267773</t>
  </si>
  <si>
    <t>Odstranění podkladů nebo krytů ručně s přemístěním hmot na skládku na vzdálenost do 3 m nebo s naložením na dopravní prostředek z betonu vyztuženého sítěmi, o tl. vrstvy přes 150 do 300 mm</t>
  </si>
  <si>
    <t>"Základy kóje pro domovní odpad" 26</t>
  </si>
  <si>
    <t>3</t>
  </si>
  <si>
    <t>113107181</t>
  </si>
  <si>
    <t>Odstranění podkladu živičného tl do 50 mm strojně pl přes 50 do 200 m2</t>
  </si>
  <si>
    <t>1532904274</t>
  </si>
  <si>
    <t>Odstranění podkladů nebo krytů strojně plochy jednotlivě přes 50 m2 do 200 m2 s přemístěním hmot na skládku na vzdálenost do 20 m nebo s naložením na dopravní prostředek živičných, o tl. vrstvy do 50 mm</t>
  </si>
  <si>
    <t>"Chodník" 70</t>
  </si>
  <si>
    <t>113155526</t>
  </si>
  <si>
    <t>Frézování betonového krytu tl 80 mm pl přes 500 do 1000 m2</t>
  </si>
  <si>
    <t>1828361793</t>
  </si>
  <si>
    <t>Frézování betonového podkladu nebo krytu s naložením hmot na dopravní prostředek plochy přes 500 do 1 000 m2 tloušťky vrstvy 80 mm</t>
  </si>
  <si>
    <t>625+13</t>
  </si>
  <si>
    <t>5</t>
  </si>
  <si>
    <t>113202111</t>
  </si>
  <si>
    <t>Vytrhání obrub krajníků obrubníků stojatých</t>
  </si>
  <si>
    <t>m</t>
  </si>
  <si>
    <t>2132292086</t>
  </si>
  <si>
    <t>Vytrhání obrub s vybouráním lože, s přemístěním hmot na skládku na vzdálenost do 3 m nebo s naložením na dopravní prostředek z krajníků nebo obrubníků stojatých</t>
  </si>
  <si>
    <t>"Betonové skládka" 30+33+3+92+2</t>
  </si>
  <si>
    <t>"Žulové - zpětná montáž" 51</t>
  </si>
  <si>
    <t>6</t>
  </si>
  <si>
    <t>113204111</t>
  </si>
  <si>
    <t>Vytrhání obrub záhonových</t>
  </si>
  <si>
    <t>1977101963</t>
  </si>
  <si>
    <t>Vytrhání obrub s vybouráním lože, s přemístěním hmot na skládku na vzdálenost do 3 m nebo s naložením na dopravní prostředek záhonových</t>
  </si>
  <si>
    <t>"Chodník" 9+30+11</t>
  </si>
  <si>
    <t>Komunikace pozemní</t>
  </si>
  <si>
    <t>7</t>
  </si>
  <si>
    <t>572141111</t>
  </si>
  <si>
    <t>Vyrovnání povrchu dosavadních krytů asfaltovým betonem ACO (AB) tl přes 20 do 40 mm</t>
  </si>
  <si>
    <t>-1829918907</t>
  </si>
  <si>
    <t>Vyrovnání povrchu dosavadních krytů s rozprostřením hmot a zhutněním asfaltovým betonem ACO (AB) tl. od 20 do 40 mm</t>
  </si>
  <si>
    <t>Výkres C.3</t>
  </si>
  <si>
    <t>"Horní parkoviště" 625</t>
  </si>
  <si>
    <t>"Dolní parkoviště" 497</t>
  </si>
  <si>
    <t>8</t>
  </si>
  <si>
    <t>573231107</t>
  </si>
  <si>
    <t>Postřik živičný spojovací ze silniční emulze v množství 0,40 kg/m2</t>
  </si>
  <si>
    <t>-225684358</t>
  </si>
  <si>
    <t>Postřik spojovací PS bez posypu kamenivem ze silniční emulze, v množství 0,40 kg/m2</t>
  </si>
  <si>
    <t>9</t>
  </si>
  <si>
    <t>577143111</t>
  </si>
  <si>
    <t>Asfaltový beton vrstva obrusná ACO 8 (ABJ) tl 50 mm š do 3 m z nemodifikovaného asfaltu</t>
  </si>
  <si>
    <t>1707646422</t>
  </si>
  <si>
    <t>Asfaltový beton vrstva obrusná ACO 8 (ABJ) s rozprostřením a se zhutněním z nemodifikovaného asfaltu v pruhu šířky do 3 m, po zhutnění tl. 50 mm</t>
  </si>
  <si>
    <t>10</t>
  </si>
  <si>
    <t>577144111</t>
  </si>
  <si>
    <t>Asfaltový beton vrstva obrusná ACO 11+ (ABS) tř. I tl 50 mm š do 3 m z nemodifikovaného asfaltu</t>
  </si>
  <si>
    <t>-1970271716</t>
  </si>
  <si>
    <t>Asfaltový beton vrstva obrusná ACO 11 (ABS) s rozprostřením a se zhutněním z nemodifikovaného asfaltu v pruhu šířky do 3 m tř. I (ACO 11+), po zhutnění tl. 50 mm</t>
  </si>
  <si>
    <t>11</t>
  </si>
  <si>
    <t>596211110</t>
  </si>
  <si>
    <t>Kladení zámkové dlažby komunikací pro pěší ručně tl 60 mm skupiny A pl do 50 m2</t>
  </si>
  <si>
    <t>-2121518934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</si>
  <si>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</si>
  <si>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"Kontejnerové stání - přeskládání" 12,5</t>
  </si>
  <si>
    <t>"Reliéfní dlažba" 0,4*2,5</t>
  </si>
  <si>
    <t>M</t>
  </si>
  <si>
    <t>59245006</t>
  </si>
  <si>
    <t>dlažba pro nevidomé betonová 200x100mm tl 60mm barevná</t>
  </si>
  <si>
    <t>1497625597</t>
  </si>
  <si>
    <t>"Reliéfní dlažba červená" 0,4*2,5</t>
  </si>
  <si>
    <t>Trubní vedení</t>
  </si>
  <si>
    <t>13</t>
  </si>
  <si>
    <t>899231111</t>
  </si>
  <si>
    <t>Výšková úprava uličního vstupu nebo vpusti do 200 mm zvýšením mříže</t>
  </si>
  <si>
    <t>kus</t>
  </si>
  <si>
    <t>CS ÚRS 2023 01</t>
  </si>
  <si>
    <t>-566705387</t>
  </si>
  <si>
    <t>Ostatní konstrukce a práce, bourání</t>
  </si>
  <si>
    <t>14</t>
  </si>
  <si>
    <t>915111111</t>
  </si>
  <si>
    <t>Vodorovné dopravní značení dělící čáry souvislé š 125 mm základní bílá barva</t>
  </si>
  <si>
    <t>-843827226</t>
  </si>
  <si>
    <t>Vodorovné dopravní značení stříkané barvou dělící čára šířky 125 mm souvislá bílá základní</t>
  </si>
  <si>
    <t>"V10b" 5*13+5*18</t>
  </si>
  <si>
    <t>15</t>
  </si>
  <si>
    <t>915111115</t>
  </si>
  <si>
    <t>Vodorovné dopravní značení dělící čáry souvislé š 125 mm základní žlutá barva</t>
  </si>
  <si>
    <t>-1680940360</t>
  </si>
  <si>
    <t>Vodorovné dopravní značení stříkané barvou dělící čára šířky 125 mm souvislá žlutá základní</t>
  </si>
  <si>
    <t>"V12c" 9,5</t>
  </si>
  <si>
    <t>16</t>
  </si>
  <si>
    <t>915211111</t>
  </si>
  <si>
    <t>Vodorovné dopravní značení dělící čáry souvislé š 125 mm bílý plast</t>
  </si>
  <si>
    <t>713120481</t>
  </si>
  <si>
    <t>Vodorovné dopravní značení stříkaným plastem dělící čára šířky 125 mm souvislá bílá základní</t>
  </si>
  <si>
    <t>17</t>
  </si>
  <si>
    <t>915211115</t>
  </si>
  <si>
    <t>Vodorovné dopravní značení dělící čáry souvislé š 125 mm žlutý plast</t>
  </si>
  <si>
    <t>-220303881</t>
  </si>
  <si>
    <t>Vodorovné dopravní značení stříkaným plastem dělící čára šířky 125 mm souvislá žlutá základní</t>
  </si>
  <si>
    <t>18</t>
  </si>
  <si>
    <t>915611111</t>
  </si>
  <si>
    <t>Předznačení vodorovného liniového značení</t>
  </si>
  <si>
    <t>1202918770</t>
  </si>
  <si>
    <t>Předznačení pro vodorovné značení stříkané barvou nebo prováděné z nátěrových hmot liniové dělicí čáry, vodicí proužky</t>
  </si>
  <si>
    <t>19</t>
  </si>
  <si>
    <t>916131213</t>
  </si>
  <si>
    <t>Osazení silničního obrubníku betonového stojatého s boční opěrou do lože z betonu prostého</t>
  </si>
  <si>
    <t>210947076</t>
  </si>
  <si>
    <t>Osazení silničního obrubníku betonového se zřízením lože, s vyplněním a zatřením spár cementovou maltou stojatého s boční opěrou z betonu prostého, do lože z betonu prostého</t>
  </si>
  <si>
    <t>"Betonové obruby nové" 17+9+66+2,5+30+21+11+1,5+3</t>
  </si>
  <si>
    <t>"Žulové přeskládání" 41+10</t>
  </si>
  <si>
    <t>20</t>
  </si>
  <si>
    <t>59217034</t>
  </si>
  <si>
    <t>obrubník silniční betonový 1000x150x300mm</t>
  </si>
  <si>
    <t>-445688017</t>
  </si>
  <si>
    <t>"Betonové obruby nové" 17+66+30+21+11</t>
  </si>
  <si>
    <t>145*1,02 'Přepočtené koeficientem množství</t>
  </si>
  <si>
    <t>59217029</t>
  </si>
  <si>
    <t>obrubník silniční betonový nájezdový 1000x150x150mm</t>
  </si>
  <si>
    <t>333852257</t>
  </si>
  <si>
    <t>9+1,5+3+2,5</t>
  </si>
  <si>
    <t>16*1,02 'Přepočtené koeficientem množství</t>
  </si>
  <si>
    <t>22</t>
  </si>
  <si>
    <t>916231213</t>
  </si>
  <si>
    <t>Osazení chodníkového obrubníku betonového stojatého s boční opěrou do lože z betonu prostého</t>
  </si>
  <si>
    <t>-161195144</t>
  </si>
  <si>
    <t>Osazení chodníkového obrubníku betonového se zřízením lože, s vyplněním a zatřením spár cementovou maltou stojatého s boční opěrou z betonu prostého, do lože z betonu prostého</t>
  </si>
  <si>
    <t>23</t>
  </si>
  <si>
    <t>59217060</t>
  </si>
  <si>
    <t>obrubník parkový betonový 1000x50x200mm přírodní</t>
  </si>
  <si>
    <t>-164188581</t>
  </si>
  <si>
    <t>50*1,02 'Přepočtené koeficientem množství</t>
  </si>
  <si>
    <t>24</t>
  </si>
  <si>
    <t>919721291</t>
  </si>
  <si>
    <t>Geomříž pro vyztužení stávajícího asfaltového povrchu ze skelných vláken</t>
  </si>
  <si>
    <t>-491828865</t>
  </si>
  <si>
    <t>Vyztužení stávajícího asfaltového povrchu geomříží ze skelných vláken</t>
  </si>
  <si>
    <t>25</t>
  </si>
  <si>
    <t>919731121</t>
  </si>
  <si>
    <t>Zarovnání styčné plochy podkladu nebo krytu živičného tl do 50 mm</t>
  </si>
  <si>
    <t>-1946403637</t>
  </si>
  <si>
    <t>Zarovnání styčné plochy podkladu nebo krytu podél vybourané části komunikace nebo zpevněné plochy živičné tl. do 50 mm</t>
  </si>
  <si>
    <t>"Chodník" 2</t>
  </si>
  <si>
    <t>"Dolní parkoviště" 5,5</t>
  </si>
  <si>
    <t>26</t>
  </si>
  <si>
    <t>919731122</t>
  </si>
  <si>
    <t>Zarovnání styčné plochy podkladu nebo krytu živičného tl přes 50 do 100 mm</t>
  </si>
  <si>
    <t>-73066545</t>
  </si>
  <si>
    <t>Zarovnání styčné plochy podkladu nebo krytu podél vybourané části komunikace nebo zpevněné plochy živičné tl. přes 50 do 100 mm</t>
  </si>
  <si>
    <t>"Horní parkoviště" 11</t>
  </si>
  <si>
    <t>27</t>
  </si>
  <si>
    <t>919732221</t>
  </si>
  <si>
    <t>Styčná spára napojení nového živičného povrchu na stávající za tepla š 15 mm hl 25 mm bez prořezání</t>
  </si>
  <si>
    <t>-378461633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</si>
  <si>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</si>
  <si>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28</t>
  </si>
  <si>
    <t>919735111</t>
  </si>
  <si>
    <t>Řezání stávajícího živičného krytu hl do 50 mm</t>
  </si>
  <si>
    <t>555392786</t>
  </si>
  <si>
    <t>Řezání stávajícího živičného krytu nebo podkladu hloubky do 50 mm</t>
  </si>
  <si>
    <t>29</t>
  </si>
  <si>
    <t>919735112</t>
  </si>
  <si>
    <t>Řezání stávajícího živičného krytu hl přes 50 do 100 mm</t>
  </si>
  <si>
    <t>2002162059</t>
  </si>
  <si>
    <t>Řezání stávajícího živičného krytu nebo podkladu hloubky přes 50 do 100 mm</t>
  </si>
  <si>
    <t>30</t>
  </si>
  <si>
    <t>938909311</t>
  </si>
  <si>
    <t>Čištění vozovek metením strojně podkladu nebo krytu betonového nebo živičného</t>
  </si>
  <si>
    <t>1898385276</t>
  </si>
  <si>
    <t>Čištění vozovek metením bláta, prachu nebo hlinitého nánosu s odklizením na hromady na vzdálenost do 20 m nebo naložením na dopravní prostředek strojně povrchu podkladu nebo krytu betonového nebo živičného</t>
  </si>
  <si>
    <t>31</t>
  </si>
  <si>
    <t>981011713</t>
  </si>
  <si>
    <t>Demolice budov ze železobetonu podíl konstrukcí přes 15 do 20 % postupným rozebíráním</t>
  </si>
  <si>
    <t>m3</t>
  </si>
  <si>
    <t>648125915</t>
  </si>
  <si>
    <t>Demolice budov postupným rozebíráním z monolitického nebo montovaného železobetonu včetně výplňového zdiva, s podílem konstrukcí přes 15 do 20 %</t>
  </si>
  <si>
    <t>"Kóje pro domovní odpad" 26*1,5</t>
  </si>
  <si>
    <t>997</t>
  </si>
  <si>
    <t>Doprava suti a vybouraných hmot</t>
  </si>
  <si>
    <t>32</t>
  </si>
  <si>
    <t>997006512</t>
  </si>
  <si>
    <t>Vodorovné doprava suti s naložením a složením na skládku přes 100 m do 1 km</t>
  </si>
  <si>
    <t>t</t>
  </si>
  <si>
    <t>-293594399</t>
  </si>
  <si>
    <t>Vodorovná doprava suti na skládku s naložením na dopravní prostředek a složením přes 100 m do 1 km</t>
  </si>
  <si>
    <t>221,299-3,25-10,455</t>
  </si>
  <si>
    <t>33</t>
  </si>
  <si>
    <t>997006519</t>
  </si>
  <si>
    <t>Příplatek k vodorovnému přemístění suti na skládku ZKD 1 km přes 1 km</t>
  </si>
  <si>
    <t>838729188</t>
  </si>
  <si>
    <t>Vodorovná doprava suti na skládku Příplatek k ceně -6512 za každý další i započatý 1 km</t>
  </si>
  <si>
    <t>207,594*9 'Přepočtené koeficientem množství</t>
  </si>
  <si>
    <t>34</t>
  </si>
  <si>
    <t>997013861</t>
  </si>
  <si>
    <t>Poplatek za uložení stavebního odpadu na recyklační skládce (skládkovné) z prostého betonu kód odpadu 17 01 01</t>
  </si>
  <si>
    <t>1501987013</t>
  </si>
  <si>
    <t>Poplatek za uložení stavebního odpadu na recyklační skládce (skládkovné) z prostého betonu zatříděného do Katalogu odpadů pod kódem 17 01 01</t>
  </si>
  <si>
    <t>130,79+43,255-10,455+2</t>
  </si>
  <si>
    <t>35</t>
  </si>
  <si>
    <t>997013862</t>
  </si>
  <si>
    <t>Poplatek za uložení stavebního odpadu na recyklační skládce (skládkovné) z armovaného betonu kód odpadu 17 01 01</t>
  </si>
  <si>
    <t>-1169830395</t>
  </si>
  <si>
    <t>Poplatek za uložení stavebního odpadu na recyklační skládce (skládkovné) z armovaného betonu zatříděného do Katalogu odpadů pod kódem 17 01 01</t>
  </si>
  <si>
    <t>16,38</t>
  </si>
  <si>
    <t>36</t>
  </si>
  <si>
    <t>997013873</t>
  </si>
  <si>
    <t>Poplatek za uložení stavebního odpadu na recyklační skládce (skládkovné) zeminy a kamení zatříděného do Katalogu odpadů pod kódem 17 05 04</t>
  </si>
  <si>
    <t>-12343602</t>
  </si>
  <si>
    <t>2,384</t>
  </si>
  <si>
    <t>37</t>
  </si>
  <si>
    <t>997013875</t>
  </si>
  <si>
    <t>Poplatek za uložení stavebního odpadu na recyklační skládce (skládkovné) asfaltového bez obsahu dehtu zatříděného do Katalogu odpadů pod kódem 17 03 02</t>
  </si>
  <si>
    <t>1840425107</t>
  </si>
  <si>
    <t>6,86</t>
  </si>
  <si>
    <t>998</t>
  </si>
  <si>
    <t>Přesun hmot</t>
  </si>
  <si>
    <t>38</t>
  </si>
  <si>
    <t>998225111</t>
  </si>
  <si>
    <t>Přesun hmot pro pozemní komunikace s krytem z kamene, monolitickým betonovým nebo živičným</t>
  </si>
  <si>
    <t>-2011498413</t>
  </si>
  <si>
    <t>Přesun hmot pro komunikace s krytem z kameniva, monolitickým betonovým nebo živičným dopravní vzdálenost do 200 m jakékoliv délky objektu</t>
  </si>
  <si>
    <t>VRN</t>
  </si>
  <si>
    <t>Vedlejší rozpočtové náklady</t>
  </si>
  <si>
    <t>VRN1</t>
  </si>
  <si>
    <t>Průzkumné, zeměměřičské a projektové práce</t>
  </si>
  <si>
    <t>39</t>
  </si>
  <si>
    <t>012203000</t>
  </si>
  <si>
    <t>Zeměměřičské práce před výstavbou</t>
  </si>
  <si>
    <t>kpl</t>
  </si>
  <si>
    <t>1024</t>
  </si>
  <si>
    <t>-1754923064</t>
  </si>
  <si>
    <t>40</t>
  </si>
  <si>
    <t>013294000</t>
  </si>
  <si>
    <t>Ostatní dokumentace stavby</t>
  </si>
  <si>
    <t>-1643794412</t>
  </si>
  <si>
    <t>DIO</t>
  </si>
  <si>
    <t>VRN3</t>
  </si>
  <si>
    <t>Zařízení staveniště</t>
  </si>
  <si>
    <t>41</t>
  </si>
  <si>
    <t>030001000</t>
  </si>
  <si>
    <t>-1102231062</t>
  </si>
  <si>
    <t>42</t>
  </si>
  <si>
    <t>034303000</t>
  </si>
  <si>
    <t>Dopravní značení na staveništi</t>
  </si>
  <si>
    <t>-2012608851</t>
  </si>
  <si>
    <t>VRN4</t>
  </si>
  <si>
    <t>Inženýrská činnost</t>
  </si>
  <si>
    <t>43</t>
  </si>
  <si>
    <t>043002000</t>
  </si>
  <si>
    <t>Zkoušky a ostatní měření</t>
  </si>
  <si>
    <t>-1650473827</t>
  </si>
  <si>
    <t>Zkoušky únosnosti pláně, konstrukcí atd.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</si>
</sst>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80" t="s">
        <v>14</v>
      </c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R5" s="19"/>
      <c r="BE5" s="177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82" t="s">
        <v>17</v>
      </c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R6" s="19"/>
      <c r="BE6" s="178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78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78"/>
      <c r="BS8" s="16" t="s">
        <v>6</v>
      </c>
    </row>
    <row r="9" spans="1:74" ht="14.45" customHeight="1">
      <c r="B9" s="19"/>
      <c r="AR9" s="19"/>
      <c r="BE9" s="178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26</v>
      </c>
      <c r="AR10" s="19"/>
      <c r="BE10" s="178"/>
      <c r="BS10" s="16" t="s">
        <v>6</v>
      </c>
    </row>
    <row r="11" spans="1:74" ht="18.399999999999999" customHeight="1">
      <c r="B11" s="19"/>
      <c r="E11" s="24" t="s">
        <v>27</v>
      </c>
      <c r="AK11" s="26" t="s">
        <v>28</v>
      </c>
      <c r="AN11" s="24" t="s">
        <v>1</v>
      </c>
      <c r="AR11" s="19"/>
      <c r="BE11" s="178"/>
      <c r="BS11" s="16" t="s">
        <v>6</v>
      </c>
    </row>
    <row r="12" spans="1:74" ht="6.95" customHeight="1">
      <c r="B12" s="19"/>
      <c r="AR12" s="19"/>
      <c r="BE12" s="178"/>
      <c r="BS12" s="16" t="s">
        <v>6</v>
      </c>
    </row>
    <row r="13" spans="1:74" ht="12" customHeight="1">
      <c r="B13" s="19"/>
      <c r="D13" s="26" t="s">
        <v>29</v>
      </c>
      <c r="AK13" s="26" t="s">
        <v>25</v>
      </c>
      <c r="AN13" s="28" t="s">
        <v>30</v>
      </c>
      <c r="AR13" s="19"/>
      <c r="BE13" s="178"/>
      <c r="BS13" s="16" t="s">
        <v>6</v>
      </c>
    </row>
    <row r="14" spans="1:74" ht="12.75">
      <c r="B14" s="19"/>
      <c r="E14" s="183" t="s">
        <v>30</v>
      </c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26" t="s">
        <v>28</v>
      </c>
      <c r="AN14" s="28" t="s">
        <v>30</v>
      </c>
      <c r="AR14" s="19"/>
      <c r="BE14" s="178"/>
      <c r="BS14" s="16" t="s">
        <v>6</v>
      </c>
    </row>
    <row r="15" spans="1:74" ht="6.95" customHeight="1">
      <c r="B15" s="19"/>
      <c r="AR15" s="19"/>
      <c r="BE15" s="178"/>
      <c r="BS15" s="16" t="s">
        <v>4</v>
      </c>
    </row>
    <row r="16" spans="1:74" ht="12" customHeight="1">
      <c r="B16" s="19"/>
      <c r="D16" s="26" t="s">
        <v>31</v>
      </c>
      <c r="AK16" s="26" t="s">
        <v>25</v>
      </c>
      <c r="AN16" s="24" t="s">
        <v>32</v>
      </c>
      <c r="AR16" s="19"/>
      <c r="BE16" s="178"/>
      <c r="BS16" s="16" t="s">
        <v>4</v>
      </c>
    </row>
    <row r="17" spans="2:71" ht="18.399999999999999" customHeight="1">
      <c r="B17" s="19"/>
      <c r="E17" s="24" t="s">
        <v>33</v>
      </c>
      <c r="AK17" s="26" t="s">
        <v>28</v>
      </c>
      <c r="AN17" s="24" t="s">
        <v>34</v>
      </c>
      <c r="AR17" s="19"/>
      <c r="BE17" s="178"/>
      <c r="BS17" s="16" t="s">
        <v>35</v>
      </c>
    </row>
    <row r="18" spans="2:71" ht="6.95" customHeight="1">
      <c r="B18" s="19"/>
      <c r="AR18" s="19"/>
      <c r="BE18" s="178"/>
      <c r="BS18" s="16" t="s">
        <v>6</v>
      </c>
    </row>
    <row r="19" spans="2:71" ht="12" customHeight="1">
      <c r="B19" s="19"/>
      <c r="D19" s="26" t="s">
        <v>36</v>
      </c>
      <c r="AK19" s="26" t="s">
        <v>25</v>
      </c>
      <c r="AN19" s="24" t="s">
        <v>32</v>
      </c>
      <c r="AR19" s="19"/>
      <c r="BE19" s="178"/>
      <c r="BS19" s="16" t="s">
        <v>6</v>
      </c>
    </row>
    <row r="20" spans="2:71" ht="18.399999999999999" customHeight="1">
      <c r="B20" s="19"/>
      <c r="E20" s="24" t="s">
        <v>33</v>
      </c>
      <c r="AK20" s="26" t="s">
        <v>28</v>
      </c>
      <c r="AN20" s="24" t="s">
        <v>34</v>
      </c>
      <c r="AR20" s="19"/>
      <c r="BE20" s="178"/>
      <c r="BS20" s="16" t="s">
        <v>35</v>
      </c>
    </row>
    <row r="21" spans="2:71" ht="6.95" customHeight="1">
      <c r="B21" s="19"/>
      <c r="AR21" s="19"/>
      <c r="BE21" s="178"/>
    </row>
    <row r="22" spans="2:71" ht="12" customHeight="1">
      <c r="B22" s="19"/>
      <c r="D22" s="26" t="s">
        <v>37</v>
      </c>
      <c r="AR22" s="19"/>
      <c r="BE22" s="178"/>
    </row>
    <row r="23" spans="2:71" ht="16.5" customHeight="1">
      <c r="B23" s="19"/>
      <c r="E23" s="185" t="s">
        <v>1</v>
      </c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R23" s="19"/>
      <c r="BE23" s="178"/>
    </row>
    <row r="24" spans="2:71" ht="6.95" customHeight="1">
      <c r="B24" s="19"/>
      <c r="AR24" s="19"/>
      <c r="BE24" s="178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78"/>
    </row>
    <row r="26" spans="2:71" s="1" customFormat="1" ht="25.9" customHeight="1">
      <c r="B26" s="31"/>
      <c r="D26" s="32" t="s">
        <v>38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86">
        <f>ROUND(AG94,2)</f>
        <v>0</v>
      </c>
      <c r="AL26" s="187"/>
      <c r="AM26" s="187"/>
      <c r="AN26" s="187"/>
      <c r="AO26" s="187"/>
      <c r="AR26" s="31"/>
      <c r="BE26" s="178"/>
    </row>
    <row r="27" spans="2:71" s="1" customFormat="1" ht="6.95" customHeight="1">
      <c r="B27" s="31"/>
      <c r="AR27" s="31"/>
      <c r="BE27" s="178"/>
    </row>
    <row r="28" spans="2:71" s="1" customFormat="1" ht="12.75">
      <c r="B28" s="31"/>
      <c r="L28" s="188" t="s">
        <v>39</v>
      </c>
      <c r="M28" s="188"/>
      <c r="N28" s="188"/>
      <c r="O28" s="188"/>
      <c r="P28" s="188"/>
      <c r="W28" s="188" t="s">
        <v>40</v>
      </c>
      <c r="X28" s="188"/>
      <c r="Y28" s="188"/>
      <c r="Z28" s="188"/>
      <c r="AA28" s="188"/>
      <c r="AB28" s="188"/>
      <c r="AC28" s="188"/>
      <c r="AD28" s="188"/>
      <c r="AE28" s="188"/>
      <c r="AK28" s="188" t="s">
        <v>41</v>
      </c>
      <c r="AL28" s="188"/>
      <c r="AM28" s="188"/>
      <c r="AN28" s="188"/>
      <c r="AO28" s="188"/>
      <c r="AR28" s="31"/>
      <c r="BE28" s="178"/>
    </row>
    <row r="29" spans="2:71" s="2" customFormat="1" ht="14.45" customHeight="1">
      <c r="B29" s="35"/>
      <c r="D29" s="26" t="s">
        <v>42</v>
      </c>
      <c r="F29" s="26" t="s">
        <v>43</v>
      </c>
      <c r="L29" s="191">
        <v>0.21</v>
      </c>
      <c r="M29" s="190"/>
      <c r="N29" s="190"/>
      <c r="O29" s="190"/>
      <c r="P29" s="190"/>
      <c r="W29" s="189">
        <f>ROUND(AZ94, 2)</f>
        <v>0</v>
      </c>
      <c r="X29" s="190"/>
      <c r="Y29" s="190"/>
      <c r="Z29" s="190"/>
      <c r="AA29" s="190"/>
      <c r="AB29" s="190"/>
      <c r="AC29" s="190"/>
      <c r="AD29" s="190"/>
      <c r="AE29" s="190"/>
      <c r="AK29" s="189">
        <f>ROUND(AV94, 2)</f>
        <v>0</v>
      </c>
      <c r="AL29" s="190"/>
      <c r="AM29" s="190"/>
      <c r="AN29" s="190"/>
      <c r="AO29" s="190"/>
      <c r="AR29" s="35"/>
      <c r="BE29" s="179"/>
    </row>
    <row r="30" spans="2:71" s="2" customFormat="1" ht="14.45" customHeight="1">
      <c r="B30" s="35"/>
      <c r="F30" s="26" t="s">
        <v>44</v>
      </c>
      <c r="L30" s="191">
        <v>0.12</v>
      </c>
      <c r="M30" s="190"/>
      <c r="N30" s="190"/>
      <c r="O30" s="190"/>
      <c r="P30" s="190"/>
      <c r="W30" s="189">
        <f>ROUND(BA94, 2)</f>
        <v>0</v>
      </c>
      <c r="X30" s="190"/>
      <c r="Y30" s="190"/>
      <c r="Z30" s="190"/>
      <c r="AA30" s="190"/>
      <c r="AB30" s="190"/>
      <c r="AC30" s="190"/>
      <c r="AD30" s="190"/>
      <c r="AE30" s="190"/>
      <c r="AK30" s="189">
        <f>ROUND(AW94, 2)</f>
        <v>0</v>
      </c>
      <c r="AL30" s="190"/>
      <c r="AM30" s="190"/>
      <c r="AN30" s="190"/>
      <c r="AO30" s="190"/>
      <c r="AR30" s="35"/>
      <c r="BE30" s="179"/>
    </row>
    <row r="31" spans="2:71" s="2" customFormat="1" ht="14.45" hidden="1" customHeight="1">
      <c r="B31" s="35"/>
      <c r="F31" s="26" t="s">
        <v>45</v>
      </c>
      <c r="L31" s="191">
        <v>0.21</v>
      </c>
      <c r="M31" s="190"/>
      <c r="N31" s="190"/>
      <c r="O31" s="190"/>
      <c r="P31" s="190"/>
      <c r="W31" s="189">
        <f>ROUND(BB94, 2)</f>
        <v>0</v>
      </c>
      <c r="X31" s="190"/>
      <c r="Y31" s="190"/>
      <c r="Z31" s="190"/>
      <c r="AA31" s="190"/>
      <c r="AB31" s="190"/>
      <c r="AC31" s="190"/>
      <c r="AD31" s="190"/>
      <c r="AE31" s="190"/>
      <c r="AK31" s="189">
        <v>0</v>
      </c>
      <c r="AL31" s="190"/>
      <c r="AM31" s="190"/>
      <c r="AN31" s="190"/>
      <c r="AO31" s="190"/>
      <c r="AR31" s="35"/>
      <c r="BE31" s="179"/>
    </row>
    <row r="32" spans="2:71" s="2" customFormat="1" ht="14.45" hidden="1" customHeight="1">
      <c r="B32" s="35"/>
      <c r="F32" s="26" t="s">
        <v>46</v>
      </c>
      <c r="L32" s="191">
        <v>0.12</v>
      </c>
      <c r="M32" s="190"/>
      <c r="N32" s="190"/>
      <c r="O32" s="190"/>
      <c r="P32" s="190"/>
      <c r="W32" s="189">
        <f>ROUND(BC94, 2)</f>
        <v>0</v>
      </c>
      <c r="X32" s="190"/>
      <c r="Y32" s="190"/>
      <c r="Z32" s="190"/>
      <c r="AA32" s="190"/>
      <c r="AB32" s="190"/>
      <c r="AC32" s="190"/>
      <c r="AD32" s="190"/>
      <c r="AE32" s="190"/>
      <c r="AK32" s="189">
        <v>0</v>
      </c>
      <c r="AL32" s="190"/>
      <c r="AM32" s="190"/>
      <c r="AN32" s="190"/>
      <c r="AO32" s="190"/>
      <c r="AR32" s="35"/>
      <c r="BE32" s="179"/>
    </row>
    <row r="33" spans="2:57" s="2" customFormat="1" ht="14.45" hidden="1" customHeight="1">
      <c r="B33" s="35"/>
      <c r="F33" s="26" t="s">
        <v>47</v>
      </c>
      <c r="L33" s="191">
        <v>0</v>
      </c>
      <c r="M33" s="190"/>
      <c r="N33" s="190"/>
      <c r="O33" s="190"/>
      <c r="P33" s="190"/>
      <c r="W33" s="189">
        <f>ROUND(BD94, 2)</f>
        <v>0</v>
      </c>
      <c r="X33" s="190"/>
      <c r="Y33" s="190"/>
      <c r="Z33" s="190"/>
      <c r="AA33" s="190"/>
      <c r="AB33" s="190"/>
      <c r="AC33" s="190"/>
      <c r="AD33" s="190"/>
      <c r="AE33" s="190"/>
      <c r="AK33" s="189">
        <v>0</v>
      </c>
      <c r="AL33" s="190"/>
      <c r="AM33" s="190"/>
      <c r="AN33" s="190"/>
      <c r="AO33" s="190"/>
      <c r="AR33" s="35"/>
      <c r="BE33" s="179"/>
    </row>
    <row r="34" spans="2:57" s="1" customFormat="1" ht="6.95" customHeight="1">
      <c r="B34" s="31"/>
      <c r="AR34" s="31"/>
      <c r="BE34" s="178"/>
    </row>
    <row r="35" spans="2:57" s="1" customFormat="1" ht="25.9" customHeight="1">
      <c r="B35" s="31"/>
      <c r="C35" s="36"/>
      <c r="D35" s="37" t="s">
        <v>48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49</v>
      </c>
      <c r="U35" s="38"/>
      <c r="V35" s="38"/>
      <c r="W35" s="38"/>
      <c r="X35" s="192" t="s">
        <v>50</v>
      </c>
      <c r="Y35" s="193"/>
      <c r="Z35" s="193"/>
      <c r="AA35" s="193"/>
      <c r="AB35" s="193"/>
      <c r="AC35" s="38"/>
      <c r="AD35" s="38"/>
      <c r="AE35" s="38"/>
      <c r="AF35" s="38"/>
      <c r="AG35" s="38"/>
      <c r="AH35" s="38"/>
      <c r="AI35" s="38"/>
      <c r="AJ35" s="38"/>
      <c r="AK35" s="194">
        <f>SUM(AK26:AK33)</f>
        <v>0</v>
      </c>
      <c r="AL35" s="193"/>
      <c r="AM35" s="193"/>
      <c r="AN35" s="193"/>
      <c r="AO35" s="195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51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52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53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54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53</v>
      </c>
      <c r="AI60" s="33"/>
      <c r="AJ60" s="33"/>
      <c r="AK60" s="33"/>
      <c r="AL60" s="33"/>
      <c r="AM60" s="42" t="s">
        <v>54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55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56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53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54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53</v>
      </c>
      <c r="AI75" s="33"/>
      <c r="AJ75" s="33"/>
      <c r="AK75" s="33"/>
      <c r="AL75" s="33"/>
      <c r="AM75" s="42" t="s">
        <v>54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57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25021</v>
      </c>
      <c r="AR84" s="47"/>
    </row>
    <row r="85" spans="1:91" s="4" customFormat="1" ht="36.950000000000003" customHeight="1">
      <c r="B85" s="48"/>
      <c r="C85" s="49" t="s">
        <v>16</v>
      </c>
      <c r="L85" s="196" t="str">
        <f>K6</f>
        <v>Obnova povrchu parkoviště ul. Mládežnická Litvínov</v>
      </c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Ul. Mládežnická</v>
      </c>
      <c r="AI87" s="26" t="s">
        <v>22</v>
      </c>
      <c r="AM87" s="198" t="str">
        <f>IF(AN8= "","",AN8)</f>
        <v>24. 4. 2025</v>
      </c>
      <c r="AN87" s="198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>Město Litvínov</v>
      </c>
      <c r="AI89" s="26" t="s">
        <v>31</v>
      </c>
      <c r="AM89" s="199" t="str">
        <f>IF(E17="","",E17)</f>
        <v>MESSOR s.r.o.</v>
      </c>
      <c r="AN89" s="200"/>
      <c r="AO89" s="200"/>
      <c r="AP89" s="200"/>
      <c r="AR89" s="31"/>
      <c r="AS89" s="201" t="s">
        <v>58</v>
      </c>
      <c r="AT89" s="20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29</v>
      </c>
      <c r="L90" s="3" t="str">
        <f>IF(E14= "Vyplň údaj","",E14)</f>
        <v/>
      </c>
      <c r="AI90" s="26" t="s">
        <v>36</v>
      </c>
      <c r="AM90" s="199" t="str">
        <f>IF(E20="","",E20)</f>
        <v>MESSOR s.r.o.</v>
      </c>
      <c r="AN90" s="200"/>
      <c r="AO90" s="200"/>
      <c r="AP90" s="200"/>
      <c r="AR90" s="31"/>
      <c r="AS90" s="203"/>
      <c r="AT90" s="204"/>
      <c r="BD90" s="55"/>
    </row>
    <row r="91" spans="1:91" s="1" customFormat="1" ht="10.9" customHeight="1">
      <c r="B91" s="31"/>
      <c r="AR91" s="31"/>
      <c r="AS91" s="203"/>
      <c r="AT91" s="204"/>
      <c r="BD91" s="55"/>
    </row>
    <row r="92" spans="1:91" s="1" customFormat="1" ht="29.25" customHeight="1">
      <c r="B92" s="31"/>
      <c r="C92" s="205" t="s">
        <v>59</v>
      </c>
      <c r="D92" s="206"/>
      <c r="E92" s="206"/>
      <c r="F92" s="206"/>
      <c r="G92" s="206"/>
      <c r="H92" s="56"/>
      <c r="I92" s="207" t="s">
        <v>60</v>
      </c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8" t="s">
        <v>61</v>
      </c>
      <c r="AH92" s="206"/>
      <c r="AI92" s="206"/>
      <c r="AJ92" s="206"/>
      <c r="AK92" s="206"/>
      <c r="AL92" s="206"/>
      <c r="AM92" s="206"/>
      <c r="AN92" s="207" t="s">
        <v>62</v>
      </c>
      <c r="AO92" s="206"/>
      <c r="AP92" s="209"/>
      <c r="AQ92" s="57" t="s">
        <v>63</v>
      </c>
      <c r="AR92" s="31"/>
      <c r="AS92" s="58" t="s">
        <v>64</v>
      </c>
      <c r="AT92" s="59" t="s">
        <v>65</v>
      </c>
      <c r="AU92" s="59" t="s">
        <v>66</v>
      </c>
      <c r="AV92" s="59" t="s">
        <v>67</v>
      </c>
      <c r="AW92" s="59" t="s">
        <v>68</v>
      </c>
      <c r="AX92" s="59" t="s">
        <v>69</v>
      </c>
      <c r="AY92" s="59" t="s">
        <v>70</v>
      </c>
      <c r="AZ92" s="59" t="s">
        <v>71</v>
      </c>
      <c r="BA92" s="59" t="s">
        <v>72</v>
      </c>
      <c r="BB92" s="59" t="s">
        <v>73</v>
      </c>
      <c r="BC92" s="59" t="s">
        <v>74</v>
      </c>
      <c r="BD92" s="60" t="s">
        <v>75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76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3">
        <f>ROUND(AG95,2)</f>
        <v>0</v>
      </c>
      <c r="AH94" s="213"/>
      <c r="AI94" s="213"/>
      <c r="AJ94" s="213"/>
      <c r="AK94" s="213"/>
      <c r="AL94" s="213"/>
      <c r="AM94" s="213"/>
      <c r="AN94" s="214">
        <f>SUM(AG94,AT94)</f>
        <v>0</v>
      </c>
      <c r="AO94" s="214"/>
      <c r="AP94" s="214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77</v>
      </c>
      <c r="BT94" s="71" t="s">
        <v>78</v>
      </c>
      <c r="BU94" s="72" t="s">
        <v>79</v>
      </c>
      <c r="BV94" s="71" t="s">
        <v>80</v>
      </c>
      <c r="BW94" s="71" t="s">
        <v>5</v>
      </c>
      <c r="BX94" s="71" t="s">
        <v>81</v>
      </c>
      <c r="CL94" s="71" t="s">
        <v>1</v>
      </c>
    </row>
    <row r="95" spans="1:91" s="6" customFormat="1" ht="16.5" customHeight="1">
      <c r="A95" s="73" t="s">
        <v>82</v>
      </c>
      <c r="B95" s="74"/>
      <c r="C95" s="75"/>
      <c r="D95" s="212" t="s">
        <v>83</v>
      </c>
      <c r="E95" s="212"/>
      <c r="F95" s="212"/>
      <c r="G95" s="212"/>
      <c r="H95" s="212"/>
      <c r="I95" s="76"/>
      <c r="J95" s="212" t="s">
        <v>84</v>
      </c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212"/>
      <c r="W95" s="212"/>
      <c r="X95" s="212"/>
      <c r="Y95" s="212"/>
      <c r="Z95" s="212"/>
      <c r="AA95" s="212"/>
      <c r="AB95" s="212"/>
      <c r="AC95" s="212"/>
      <c r="AD95" s="212"/>
      <c r="AE95" s="212"/>
      <c r="AF95" s="212"/>
      <c r="AG95" s="210">
        <f>'SO.01 - Parkoviště'!J30</f>
        <v>0</v>
      </c>
      <c r="AH95" s="211"/>
      <c r="AI95" s="211"/>
      <c r="AJ95" s="211"/>
      <c r="AK95" s="211"/>
      <c r="AL95" s="211"/>
      <c r="AM95" s="211"/>
      <c r="AN95" s="210">
        <f>SUM(AG95,AT95)</f>
        <v>0</v>
      </c>
      <c r="AO95" s="211"/>
      <c r="AP95" s="211"/>
      <c r="AQ95" s="77" t="s">
        <v>85</v>
      </c>
      <c r="AR95" s="74"/>
      <c r="AS95" s="78">
        <v>0</v>
      </c>
      <c r="AT95" s="79">
        <f>ROUND(SUM(AV95:AW95),2)</f>
        <v>0</v>
      </c>
      <c r="AU95" s="80">
        <f>'SO.01 - Parkoviště'!P127</f>
        <v>0</v>
      </c>
      <c r="AV95" s="79">
        <f>'SO.01 - Parkoviště'!J33</f>
        <v>0</v>
      </c>
      <c r="AW95" s="79">
        <f>'SO.01 - Parkoviště'!J34</f>
        <v>0</v>
      </c>
      <c r="AX95" s="79">
        <f>'SO.01 - Parkoviště'!J35</f>
        <v>0</v>
      </c>
      <c r="AY95" s="79">
        <f>'SO.01 - Parkoviště'!J36</f>
        <v>0</v>
      </c>
      <c r="AZ95" s="79">
        <f>'SO.01 - Parkoviště'!F33</f>
        <v>0</v>
      </c>
      <c r="BA95" s="79">
        <f>'SO.01 - Parkoviště'!F34</f>
        <v>0</v>
      </c>
      <c r="BB95" s="79">
        <f>'SO.01 - Parkoviště'!F35</f>
        <v>0</v>
      </c>
      <c r="BC95" s="79">
        <f>'SO.01 - Parkoviště'!F36</f>
        <v>0</v>
      </c>
      <c r="BD95" s="81">
        <f>'SO.01 - Parkoviště'!F37</f>
        <v>0</v>
      </c>
      <c r="BT95" s="82" t="s">
        <v>86</v>
      </c>
      <c r="BV95" s="82" t="s">
        <v>80</v>
      </c>
      <c r="BW95" s="82" t="s">
        <v>87</v>
      </c>
      <c r="BX95" s="82" t="s">
        <v>5</v>
      </c>
      <c r="CL95" s="82" t="s">
        <v>1</v>
      </c>
      <c r="CM95" s="82" t="s">
        <v>88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sheetProtection algorithmName="SHA-512" hashValue="DXPFgYGSOtpGvsFXibVQNscJUqw4mgTA3Dp7VXVYE7nAj8Rc0XfwFGQTzp2JCzswRwSvKsEhA+ELQP3x/zO2OQ==" saltValue="SHe3CSIuZ0zbcfgC/E7AMcxDd28Tuhzr7bmT0Hk23aTkeFFEvKP8XPcfA37Yx0DwB+7m2GuubM243/E/rwrls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.01 - Parkoviště'!C2" display="/" xr:uid="{00000000-0004-0000-0000-000000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44"/>
  <sheetViews>
    <sheetView showGridLines="0" tabSelected="1" workbookViewId="0">
      <selection activeCell="F25" sqref="F25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6" t="s">
        <v>87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5" customHeight="1">
      <c r="B4" s="19"/>
      <c r="D4" s="20" t="s">
        <v>89</v>
      </c>
      <c r="L4" s="19"/>
      <c r="M4" s="83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15" t="str">
        <f>'Rekapitulace stavby'!K6</f>
        <v>Obnova povrchu parkoviště ul. Mládežnická Litvínov</v>
      </c>
      <c r="F7" s="216"/>
      <c r="G7" s="216"/>
      <c r="H7" s="216"/>
      <c r="L7" s="19"/>
    </row>
    <row r="8" spans="2:46" s="1" customFormat="1" ht="12" customHeight="1">
      <c r="B8" s="31"/>
      <c r="D8" s="26" t="s">
        <v>90</v>
      </c>
      <c r="L8" s="31"/>
    </row>
    <row r="9" spans="2:46" s="1" customFormat="1" ht="16.5" customHeight="1">
      <c r="B9" s="31"/>
      <c r="E9" s="196" t="s">
        <v>91</v>
      </c>
      <c r="F9" s="217"/>
      <c r="G9" s="217"/>
      <c r="H9" s="217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24. 4. 2025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18" t="str">
        <f>'Rekapitulace stavby'!E14</f>
        <v>Vyplň údaj</v>
      </c>
      <c r="F18" s="180"/>
      <c r="G18" s="180"/>
      <c r="H18" s="180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25</v>
      </c>
      <c r="J20" s="24" t="s">
        <v>32</v>
      </c>
      <c r="L20" s="31"/>
    </row>
    <row r="21" spans="2:12" s="1" customFormat="1" ht="18" customHeight="1">
      <c r="B21" s="31"/>
      <c r="E21" s="24" t="s">
        <v>33</v>
      </c>
      <c r="I21" s="26" t="s">
        <v>28</v>
      </c>
      <c r="J21" s="24" t="s">
        <v>34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36</v>
      </c>
      <c r="I23" s="26" t="s">
        <v>25</v>
      </c>
      <c r="J23" s="24" t="s">
        <v>32</v>
      </c>
      <c r="L23" s="31"/>
    </row>
    <row r="24" spans="2:12" s="1" customFormat="1" ht="18" customHeight="1">
      <c r="B24" s="31"/>
      <c r="E24" s="24" t="s">
        <v>33</v>
      </c>
      <c r="I24" s="26" t="s">
        <v>28</v>
      </c>
      <c r="J24" s="24" t="s">
        <v>34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16.5" customHeight="1">
      <c r="B27" s="84"/>
      <c r="E27" s="185" t="s">
        <v>1</v>
      </c>
      <c r="F27" s="185"/>
      <c r="G27" s="185"/>
      <c r="H27" s="185"/>
      <c r="L27" s="84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5" t="s">
        <v>38</v>
      </c>
      <c r="J30" s="65">
        <f>ROUND(J127,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34" t="s">
        <v>39</v>
      </c>
      <c r="J32" s="34" t="s">
        <v>41</v>
      </c>
      <c r="L32" s="31"/>
    </row>
    <row r="33" spans="2:12" s="1" customFormat="1" ht="14.45" customHeight="1">
      <c r="B33" s="31"/>
      <c r="D33" s="54" t="s">
        <v>42</v>
      </c>
      <c r="E33" s="26" t="s">
        <v>43</v>
      </c>
      <c r="F33" s="86">
        <f>ROUND((SUM(BE127:BE343)),  2)</f>
        <v>0</v>
      </c>
      <c r="I33" s="87">
        <v>0.21</v>
      </c>
      <c r="J33" s="86">
        <f>ROUND(((SUM(BE127:BE343))*I33),  2)</f>
        <v>0</v>
      </c>
      <c r="L33" s="31"/>
    </row>
    <row r="34" spans="2:12" s="1" customFormat="1" ht="14.45" customHeight="1">
      <c r="B34" s="31"/>
      <c r="E34" s="26" t="s">
        <v>44</v>
      </c>
      <c r="F34" s="86">
        <f>ROUND((SUM(BF127:BF343)),  2)</f>
        <v>0</v>
      </c>
      <c r="I34" s="87">
        <v>0.12</v>
      </c>
      <c r="J34" s="86">
        <f>ROUND(((SUM(BF127:BF343))*I34),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86">
        <f>ROUND((SUM(BG127:BG343)),  2)</f>
        <v>0</v>
      </c>
      <c r="I35" s="87">
        <v>0.21</v>
      </c>
      <c r="J35" s="86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86">
        <f>ROUND((SUM(BH127:BH343)),  2)</f>
        <v>0</v>
      </c>
      <c r="I36" s="87">
        <v>0.12</v>
      </c>
      <c r="J36" s="86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86">
        <f>ROUND((SUM(BI127:BI343)),  2)</f>
        <v>0</v>
      </c>
      <c r="I37" s="87">
        <v>0</v>
      </c>
      <c r="J37" s="86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8"/>
      <c r="D39" s="89" t="s">
        <v>48</v>
      </c>
      <c r="E39" s="56"/>
      <c r="F39" s="56"/>
      <c r="G39" s="90" t="s">
        <v>49</v>
      </c>
      <c r="H39" s="91" t="s">
        <v>50</v>
      </c>
      <c r="I39" s="56"/>
      <c r="J39" s="92">
        <f>SUM(J30:J37)</f>
        <v>0</v>
      </c>
      <c r="K39" s="9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53</v>
      </c>
      <c r="E61" s="33"/>
      <c r="F61" s="94" t="s">
        <v>54</v>
      </c>
      <c r="G61" s="42" t="s">
        <v>53</v>
      </c>
      <c r="H61" s="33"/>
      <c r="I61" s="33"/>
      <c r="J61" s="95" t="s">
        <v>54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53</v>
      </c>
      <c r="E76" s="33"/>
      <c r="F76" s="94" t="s">
        <v>54</v>
      </c>
      <c r="G76" s="42" t="s">
        <v>53</v>
      </c>
      <c r="H76" s="33"/>
      <c r="I76" s="33"/>
      <c r="J76" s="95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92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15" t="str">
        <f>E7</f>
        <v>Obnova povrchu parkoviště ul. Mládežnická Litvínov</v>
      </c>
      <c r="F85" s="216"/>
      <c r="G85" s="216"/>
      <c r="H85" s="216"/>
      <c r="L85" s="31"/>
    </row>
    <row r="86" spans="2:47" s="1" customFormat="1" ht="12" customHeight="1">
      <c r="B86" s="31"/>
      <c r="C86" s="26" t="s">
        <v>90</v>
      </c>
      <c r="L86" s="31"/>
    </row>
    <row r="87" spans="2:47" s="1" customFormat="1" ht="16.5" customHeight="1">
      <c r="B87" s="31"/>
      <c r="E87" s="196" t="str">
        <f>E9</f>
        <v>SO.01 - Parkoviště</v>
      </c>
      <c r="F87" s="217"/>
      <c r="G87" s="217"/>
      <c r="H87" s="217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Ul. Mládežnická</v>
      </c>
      <c r="I89" s="26" t="s">
        <v>22</v>
      </c>
      <c r="J89" s="51" t="str">
        <f>IF(J12="","",J12)</f>
        <v>24. 4. 2025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>Město Litvínov</v>
      </c>
      <c r="I91" s="26" t="s">
        <v>31</v>
      </c>
      <c r="J91" s="29" t="str">
        <f>E21</f>
        <v>MESSOR s.r.o.</v>
      </c>
      <c r="L91" s="31"/>
    </row>
    <row r="92" spans="2:47" s="1" customFormat="1" ht="15.2" customHeight="1">
      <c r="B92" s="31"/>
      <c r="C92" s="26" t="s">
        <v>29</v>
      </c>
      <c r="F92" s="24" t="str">
        <f>IF(E18="","",E18)</f>
        <v>Vyplň údaj</v>
      </c>
      <c r="I92" s="26" t="s">
        <v>36</v>
      </c>
      <c r="J92" s="29" t="str">
        <f>E24</f>
        <v>MESSOR s.r.o.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96" t="s">
        <v>93</v>
      </c>
      <c r="D94" s="88"/>
      <c r="E94" s="88"/>
      <c r="F94" s="88"/>
      <c r="G94" s="88"/>
      <c r="H94" s="88"/>
      <c r="I94" s="88"/>
      <c r="J94" s="97" t="s">
        <v>94</v>
      </c>
      <c r="K94" s="8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98" t="s">
        <v>95</v>
      </c>
      <c r="J96" s="65">
        <f>J127</f>
        <v>0</v>
      </c>
      <c r="L96" s="31"/>
      <c r="AU96" s="16" t="s">
        <v>96</v>
      </c>
    </row>
    <row r="97" spans="2:12" s="8" customFormat="1" ht="24.95" customHeight="1">
      <c r="B97" s="99"/>
      <c r="D97" s="100" t="s">
        <v>97</v>
      </c>
      <c r="E97" s="101"/>
      <c r="F97" s="101"/>
      <c r="G97" s="101"/>
      <c r="H97" s="101"/>
      <c r="I97" s="101"/>
      <c r="J97" s="102">
        <f>J128</f>
        <v>0</v>
      </c>
      <c r="L97" s="99"/>
    </row>
    <row r="98" spans="2:12" s="9" customFormat="1" ht="19.899999999999999" customHeight="1">
      <c r="B98" s="103"/>
      <c r="D98" s="104" t="s">
        <v>98</v>
      </c>
      <c r="E98" s="105"/>
      <c r="F98" s="105"/>
      <c r="G98" s="105"/>
      <c r="H98" s="105"/>
      <c r="I98" s="105"/>
      <c r="J98" s="106">
        <f>J129</f>
        <v>0</v>
      </c>
      <c r="L98" s="103"/>
    </row>
    <row r="99" spans="2:12" s="9" customFormat="1" ht="19.899999999999999" customHeight="1">
      <c r="B99" s="103"/>
      <c r="D99" s="104" t="s">
        <v>99</v>
      </c>
      <c r="E99" s="105"/>
      <c r="F99" s="105"/>
      <c r="G99" s="105"/>
      <c r="H99" s="105"/>
      <c r="I99" s="105"/>
      <c r="J99" s="106">
        <f>J161</f>
        <v>0</v>
      </c>
      <c r="L99" s="103"/>
    </row>
    <row r="100" spans="2:12" s="9" customFormat="1" ht="19.899999999999999" customHeight="1">
      <c r="B100" s="103"/>
      <c r="D100" s="104" t="s">
        <v>100</v>
      </c>
      <c r="E100" s="105"/>
      <c r="F100" s="105"/>
      <c r="G100" s="105"/>
      <c r="H100" s="105"/>
      <c r="I100" s="105"/>
      <c r="J100" s="106">
        <f>J197</f>
        <v>0</v>
      </c>
      <c r="L100" s="103"/>
    </row>
    <row r="101" spans="2:12" s="9" customFormat="1" ht="19.899999999999999" customHeight="1">
      <c r="B101" s="103"/>
      <c r="D101" s="104" t="s">
        <v>101</v>
      </c>
      <c r="E101" s="105"/>
      <c r="F101" s="105"/>
      <c r="G101" s="105"/>
      <c r="H101" s="105"/>
      <c r="I101" s="105"/>
      <c r="J101" s="106">
        <f>J201</f>
        <v>0</v>
      </c>
      <c r="L101" s="103"/>
    </row>
    <row r="102" spans="2:12" s="9" customFormat="1" ht="19.899999999999999" customHeight="1">
      <c r="B102" s="103"/>
      <c r="D102" s="104" t="s">
        <v>102</v>
      </c>
      <c r="E102" s="105"/>
      <c r="F102" s="105"/>
      <c r="G102" s="105"/>
      <c r="H102" s="105"/>
      <c r="I102" s="105"/>
      <c r="J102" s="106">
        <f>J299</f>
        <v>0</v>
      </c>
      <c r="L102" s="103"/>
    </row>
    <row r="103" spans="2:12" s="9" customFormat="1" ht="19.899999999999999" customHeight="1">
      <c r="B103" s="103"/>
      <c r="D103" s="104" t="s">
        <v>103</v>
      </c>
      <c r="E103" s="105"/>
      <c r="F103" s="105"/>
      <c r="G103" s="105"/>
      <c r="H103" s="105"/>
      <c r="I103" s="105"/>
      <c r="J103" s="106">
        <f>J319</f>
        <v>0</v>
      </c>
      <c r="L103" s="103"/>
    </row>
    <row r="104" spans="2:12" s="8" customFormat="1" ht="24.95" customHeight="1">
      <c r="B104" s="99"/>
      <c r="D104" s="100" t="s">
        <v>104</v>
      </c>
      <c r="E104" s="101"/>
      <c r="F104" s="101"/>
      <c r="G104" s="101"/>
      <c r="H104" s="101"/>
      <c r="I104" s="101"/>
      <c r="J104" s="102">
        <f>J322</f>
        <v>0</v>
      </c>
      <c r="L104" s="99"/>
    </row>
    <row r="105" spans="2:12" s="9" customFormat="1" ht="19.899999999999999" customHeight="1">
      <c r="B105" s="103"/>
      <c r="D105" s="104" t="s">
        <v>105</v>
      </c>
      <c r="E105" s="105"/>
      <c r="F105" s="105"/>
      <c r="G105" s="105"/>
      <c r="H105" s="105"/>
      <c r="I105" s="105"/>
      <c r="J105" s="106">
        <f>J323</f>
        <v>0</v>
      </c>
      <c r="L105" s="103"/>
    </row>
    <row r="106" spans="2:12" s="9" customFormat="1" ht="19.899999999999999" customHeight="1">
      <c r="B106" s="103"/>
      <c r="D106" s="104" t="s">
        <v>106</v>
      </c>
      <c r="E106" s="105"/>
      <c r="F106" s="105"/>
      <c r="G106" s="105"/>
      <c r="H106" s="105"/>
      <c r="I106" s="105"/>
      <c r="J106" s="106">
        <f>J331</f>
        <v>0</v>
      </c>
      <c r="L106" s="103"/>
    </row>
    <row r="107" spans="2:12" s="9" customFormat="1" ht="19.899999999999999" customHeight="1">
      <c r="B107" s="103"/>
      <c r="D107" s="104" t="s">
        <v>107</v>
      </c>
      <c r="E107" s="105"/>
      <c r="F107" s="105"/>
      <c r="G107" s="105"/>
      <c r="H107" s="105"/>
      <c r="I107" s="105"/>
      <c r="J107" s="106">
        <f>J339</f>
        <v>0</v>
      </c>
      <c r="L107" s="103"/>
    </row>
    <row r="108" spans="2:12" s="1" customFormat="1" ht="21.75" customHeight="1">
      <c r="B108" s="31"/>
      <c r="L108" s="31"/>
    </row>
    <row r="109" spans="2:12" s="1" customFormat="1" ht="6.95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1"/>
    </row>
    <row r="113" spans="2:63" s="1" customFormat="1" ht="6.95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31"/>
    </row>
    <row r="114" spans="2:63" s="1" customFormat="1" ht="24.95" customHeight="1">
      <c r="B114" s="31"/>
      <c r="C114" s="20" t="s">
        <v>108</v>
      </c>
      <c r="L114" s="31"/>
    </row>
    <row r="115" spans="2:63" s="1" customFormat="1" ht="6.95" customHeight="1">
      <c r="B115" s="31"/>
      <c r="L115" s="31"/>
    </row>
    <row r="116" spans="2:63" s="1" customFormat="1" ht="12" customHeight="1">
      <c r="B116" s="31"/>
      <c r="C116" s="26" t="s">
        <v>16</v>
      </c>
      <c r="L116" s="31"/>
    </row>
    <row r="117" spans="2:63" s="1" customFormat="1" ht="16.5" customHeight="1">
      <c r="B117" s="31"/>
      <c r="E117" s="215" t="str">
        <f>E7</f>
        <v>Obnova povrchu parkoviště ul. Mládežnická Litvínov</v>
      </c>
      <c r="F117" s="216"/>
      <c r="G117" s="216"/>
      <c r="H117" s="216"/>
      <c r="L117" s="31"/>
    </row>
    <row r="118" spans="2:63" s="1" customFormat="1" ht="12" customHeight="1">
      <c r="B118" s="31"/>
      <c r="C118" s="26" t="s">
        <v>90</v>
      </c>
      <c r="L118" s="31"/>
    </row>
    <row r="119" spans="2:63" s="1" customFormat="1" ht="16.5" customHeight="1">
      <c r="B119" s="31"/>
      <c r="E119" s="196" t="str">
        <f>E9</f>
        <v>SO.01 - Parkoviště</v>
      </c>
      <c r="F119" s="217"/>
      <c r="G119" s="217"/>
      <c r="H119" s="217"/>
      <c r="L119" s="31"/>
    </row>
    <row r="120" spans="2:63" s="1" customFormat="1" ht="6.95" customHeight="1">
      <c r="B120" s="31"/>
      <c r="L120" s="31"/>
    </row>
    <row r="121" spans="2:63" s="1" customFormat="1" ht="12" customHeight="1">
      <c r="B121" s="31"/>
      <c r="C121" s="26" t="s">
        <v>20</v>
      </c>
      <c r="F121" s="24" t="str">
        <f>F12</f>
        <v>Ul. Mládežnická</v>
      </c>
      <c r="I121" s="26" t="s">
        <v>22</v>
      </c>
      <c r="J121" s="51" t="str">
        <f>IF(J12="","",J12)</f>
        <v>24. 4. 2025</v>
      </c>
      <c r="L121" s="31"/>
    </row>
    <row r="122" spans="2:63" s="1" customFormat="1" ht="6.95" customHeight="1">
      <c r="B122" s="31"/>
      <c r="L122" s="31"/>
    </row>
    <row r="123" spans="2:63" s="1" customFormat="1" ht="15.2" customHeight="1">
      <c r="B123" s="31"/>
      <c r="C123" s="26" t="s">
        <v>24</v>
      </c>
      <c r="F123" s="24" t="str">
        <f>E15</f>
        <v>Město Litvínov</v>
      </c>
      <c r="I123" s="26" t="s">
        <v>31</v>
      </c>
      <c r="J123" s="29" t="str">
        <f>E21</f>
        <v>MESSOR s.r.o.</v>
      </c>
      <c r="L123" s="31"/>
    </row>
    <row r="124" spans="2:63" s="1" customFormat="1" ht="15.2" customHeight="1">
      <c r="B124" s="31"/>
      <c r="C124" s="26" t="s">
        <v>29</v>
      </c>
      <c r="F124" s="24" t="str">
        <f>IF(E18="","",E18)</f>
        <v>Vyplň údaj</v>
      </c>
      <c r="I124" s="26" t="s">
        <v>36</v>
      </c>
      <c r="J124" s="29" t="str">
        <f>E24</f>
        <v>MESSOR s.r.o.</v>
      </c>
      <c r="L124" s="31"/>
    </row>
    <row r="125" spans="2:63" s="1" customFormat="1" ht="10.35" customHeight="1">
      <c r="B125" s="31"/>
      <c r="L125" s="31"/>
    </row>
    <row r="126" spans="2:63" s="10" customFormat="1" ht="29.25" customHeight="1">
      <c r="B126" s="107"/>
      <c r="C126" s="108" t="s">
        <v>109</v>
      </c>
      <c r="D126" s="109" t="s">
        <v>63</v>
      </c>
      <c r="E126" s="109" t="s">
        <v>59</v>
      </c>
      <c r="F126" s="109" t="s">
        <v>60</v>
      </c>
      <c r="G126" s="109" t="s">
        <v>110</v>
      </c>
      <c r="H126" s="109" t="s">
        <v>111</v>
      </c>
      <c r="I126" s="109" t="s">
        <v>112</v>
      </c>
      <c r="J126" s="109" t="s">
        <v>94</v>
      </c>
      <c r="K126" s="110" t="s">
        <v>113</v>
      </c>
      <c r="L126" s="107"/>
      <c r="M126" s="58" t="s">
        <v>1</v>
      </c>
      <c r="N126" s="59" t="s">
        <v>42</v>
      </c>
      <c r="O126" s="59" t="s">
        <v>114</v>
      </c>
      <c r="P126" s="59" t="s">
        <v>115</v>
      </c>
      <c r="Q126" s="59" t="s">
        <v>116</v>
      </c>
      <c r="R126" s="59" t="s">
        <v>117</v>
      </c>
      <c r="S126" s="59" t="s">
        <v>118</v>
      </c>
      <c r="T126" s="60" t="s">
        <v>119</v>
      </c>
    </row>
    <row r="127" spans="2:63" s="1" customFormat="1" ht="22.9" customHeight="1">
      <c r="B127" s="31"/>
      <c r="C127" s="63" t="s">
        <v>120</v>
      </c>
      <c r="J127" s="111">
        <f>BK127</f>
        <v>0</v>
      </c>
      <c r="L127" s="31"/>
      <c r="M127" s="61"/>
      <c r="N127" s="52"/>
      <c r="O127" s="52"/>
      <c r="P127" s="112">
        <f>P128+P322</f>
        <v>0</v>
      </c>
      <c r="Q127" s="52"/>
      <c r="R127" s="112">
        <f>R128+R322</f>
        <v>194.14719600000001</v>
      </c>
      <c r="S127" s="52"/>
      <c r="T127" s="113">
        <f>T128+T322</f>
        <v>221.29900000000001</v>
      </c>
      <c r="AT127" s="16" t="s">
        <v>77</v>
      </c>
      <c r="AU127" s="16" t="s">
        <v>96</v>
      </c>
      <c r="BK127" s="114">
        <f>BK128+BK322</f>
        <v>0</v>
      </c>
    </row>
    <row r="128" spans="2:63" s="11" customFormat="1" ht="25.9" customHeight="1">
      <c r="B128" s="115"/>
      <c r="D128" s="116" t="s">
        <v>77</v>
      </c>
      <c r="E128" s="117" t="s">
        <v>121</v>
      </c>
      <c r="F128" s="117" t="s">
        <v>122</v>
      </c>
      <c r="I128" s="118"/>
      <c r="J128" s="119">
        <f>BK128</f>
        <v>0</v>
      </c>
      <c r="L128" s="115"/>
      <c r="M128" s="120"/>
      <c r="P128" s="121">
        <f>P129+P161+P197+P201+P299+P319</f>
        <v>0</v>
      </c>
      <c r="R128" s="121">
        <f>R129+R161+R197+R201+R299+R319</f>
        <v>194.14719600000001</v>
      </c>
      <c r="T128" s="122">
        <f>T129+T161+T197+T201+T299+T319</f>
        <v>221.29900000000001</v>
      </c>
      <c r="AR128" s="116" t="s">
        <v>86</v>
      </c>
      <c r="AT128" s="123" t="s">
        <v>77</v>
      </c>
      <c r="AU128" s="123" t="s">
        <v>78</v>
      </c>
      <c r="AY128" s="116" t="s">
        <v>123</v>
      </c>
      <c r="BK128" s="124">
        <f>BK129+BK161+BK197+BK201+BK299+BK319</f>
        <v>0</v>
      </c>
    </row>
    <row r="129" spans="2:65" s="11" customFormat="1" ht="22.9" customHeight="1">
      <c r="B129" s="115"/>
      <c r="D129" s="116" t="s">
        <v>77</v>
      </c>
      <c r="E129" s="125" t="s">
        <v>86</v>
      </c>
      <c r="F129" s="125" t="s">
        <v>124</v>
      </c>
      <c r="I129" s="118"/>
      <c r="J129" s="126">
        <f>BK129</f>
        <v>0</v>
      </c>
      <c r="L129" s="115"/>
      <c r="M129" s="120"/>
      <c r="P129" s="121">
        <f>SUM(P130:P160)</f>
        <v>0</v>
      </c>
      <c r="R129" s="121">
        <f>SUM(R130:R160)</f>
        <v>1.9140000000000001E-2</v>
      </c>
      <c r="T129" s="122">
        <f>SUM(T130:T160)</f>
        <v>202.535</v>
      </c>
      <c r="AR129" s="116" t="s">
        <v>86</v>
      </c>
      <c r="AT129" s="123" t="s">
        <v>77</v>
      </c>
      <c r="AU129" s="123" t="s">
        <v>86</v>
      </c>
      <c r="AY129" s="116" t="s">
        <v>123</v>
      </c>
      <c r="BK129" s="124">
        <f>SUM(BK130:BK160)</f>
        <v>0</v>
      </c>
    </row>
    <row r="130" spans="2:65" s="1" customFormat="1" ht="16.5" customHeight="1">
      <c r="B130" s="31"/>
      <c r="C130" s="127" t="s">
        <v>86</v>
      </c>
      <c r="D130" s="127" t="s">
        <v>125</v>
      </c>
      <c r="E130" s="128" t="s">
        <v>126</v>
      </c>
      <c r="F130" s="129" t="s">
        <v>127</v>
      </c>
      <c r="G130" s="130" t="s">
        <v>128</v>
      </c>
      <c r="H130" s="131">
        <v>12.5</v>
      </c>
      <c r="I130" s="132"/>
      <c r="J130" s="133">
        <f>ROUND(I130*H130,2)</f>
        <v>0</v>
      </c>
      <c r="K130" s="129" t="s">
        <v>129</v>
      </c>
      <c r="L130" s="31"/>
      <c r="M130" s="134" t="s">
        <v>1</v>
      </c>
      <c r="N130" s="135" t="s">
        <v>43</v>
      </c>
      <c r="P130" s="136">
        <f>O130*H130</f>
        <v>0</v>
      </c>
      <c r="Q130" s="136">
        <v>0</v>
      </c>
      <c r="R130" s="136">
        <f>Q130*H130</f>
        <v>0</v>
      </c>
      <c r="S130" s="136">
        <v>0.26</v>
      </c>
      <c r="T130" s="137">
        <f>S130*H130</f>
        <v>3.25</v>
      </c>
      <c r="AR130" s="138" t="s">
        <v>130</v>
      </c>
      <c r="AT130" s="138" t="s">
        <v>125</v>
      </c>
      <c r="AU130" s="138" t="s">
        <v>88</v>
      </c>
      <c r="AY130" s="16" t="s">
        <v>123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6" t="s">
        <v>86</v>
      </c>
      <c r="BK130" s="139">
        <f>ROUND(I130*H130,2)</f>
        <v>0</v>
      </c>
      <c r="BL130" s="16" t="s">
        <v>130</v>
      </c>
      <c r="BM130" s="138" t="s">
        <v>131</v>
      </c>
    </row>
    <row r="131" spans="2:65" s="1" customFormat="1" ht="19.5">
      <c r="B131" s="31"/>
      <c r="D131" s="140" t="s">
        <v>132</v>
      </c>
      <c r="F131" s="141" t="s">
        <v>133</v>
      </c>
      <c r="I131" s="142"/>
      <c r="L131" s="31"/>
      <c r="M131" s="143"/>
      <c r="T131" s="55"/>
      <c r="AT131" s="16" t="s">
        <v>132</v>
      </c>
      <c r="AU131" s="16" t="s">
        <v>88</v>
      </c>
    </row>
    <row r="132" spans="2:65" s="12" customFormat="1" ht="11.25">
      <c r="B132" s="144"/>
      <c r="D132" s="140" t="s">
        <v>134</v>
      </c>
      <c r="E132" s="145" t="s">
        <v>1</v>
      </c>
      <c r="F132" s="146" t="s">
        <v>135</v>
      </c>
      <c r="H132" s="145" t="s">
        <v>1</v>
      </c>
      <c r="I132" s="147"/>
      <c r="L132" s="144"/>
      <c r="M132" s="148"/>
      <c r="T132" s="149"/>
      <c r="AT132" s="145" t="s">
        <v>134</v>
      </c>
      <c r="AU132" s="145" t="s">
        <v>88</v>
      </c>
      <c r="AV132" s="12" t="s">
        <v>86</v>
      </c>
      <c r="AW132" s="12" t="s">
        <v>35</v>
      </c>
      <c r="AX132" s="12" t="s">
        <v>78</v>
      </c>
      <c r="AY132" s="145" t="s">
        <v>123</v>
      </c>
    </row>
    <row r="133" spans="2:65" s="13" customFormat="1" ht="11.25">
      <c r="B133" s="150"/>
      <c r="D133" s="140" t="s">
        <v>134</v>
      </c>
      <c r="E133" s="151" t="s">
        <v>1</v>
      </c>
      <c r="F133" s="152" t="s">
        <v>136</v>
      </c>
      <c r="H133" s="153">
        <v>12.5</v>
      </c>
      <c r="I133" s="154"/>
      <c r="L133" s="150"/>
      <c r="M133" s="155"/>
      <c r="T133" s="156"/>
      <c r="AT133" s="151" t="s">
        <v>134</v>
      </c>
      <c r="AU133" s="151" t="s">
        <v>88</v>
      </c>
      <c r="AV133" s="13" t="s">
        <v>88</v>
      </c>
      <c r="AW133" s="13" t="s">
        <v>35</v>
      </c>
      <c r="AX133" s="13" t="s">
        <v>78</v>
      </c>
      <c r="AY133" s="151" t="s">
        <v>123</v>
      </c>
    </row>
    <row r="134" spans="2:65" s="14" customFormat="1" ht="11.25">
      <c r="B134" s="157"/>
      <c r="D134" s="140" t="s">
        <v>134</v>
      </c>
      <c r="E134" s="158" t="s">
        <v>1</v>
      </c>
      <c r="F134" s="159" t="s">
        <v>137</v>
      </c>
      <c r="H134" s="160">
        <v>12.5</v>
      </c>
      <c r="I134" s="161"/>
      <c r="L134" s="157"/>
      <c r="M134" s="162"/>
      <c r="T134" s="163"/>
      <c r="AT134" s="158" t="s">
        <v>134</v>
      </c>
      <c r="AU134" s="158" t="s">
        <v>88</v>
      </c>
      <c r="AV134" s="14" t="s">
        <v>130</v>
      </c>
      <c r="AW134" s="14" t="s">
        <v>35</v>
      </c>
      <c r="AX134" s="14" t="s">
        <v>86</v>
      </c>
      <c r="AY134" s="158" t="s">
        <v>123</v>
      </c>
    </row>
    <row r="135" spans="2:65" s="1" customFormat="1" ht="16.5" customHeight="1">
      <c r="B135" s="31"/>
      <c r="C135" s="127" t="s">
        <v>88</v>
      </c>
      <c r="D135" s="127" t="s">
        <v>125</v>
      </c>
      <c r="E135" s="128" t="s">
        <v>138</v>
      </c>
      <c r="F135" s="129" t="s">
        <v>139</v>
      </c>
      <c r="G135" s="130" t="s">
        <v>128</v>
      </c>
      <c r="H135" s="131">
        <v>26</v>
      </c>
      <c r="I135" s="132"/>
      <c r="J135" s="133">
        <f>ROUND(I135*H135,2)</f>
        <v>0</v>
      </c>
      <c r="K135" s="129" t="s">
        <v>129</v>
      </c>
      <c r="L135" s="31"/>
      <c r="M135" s="134" t="s">
        <v>1</v>
      </c>
      <c r="N135" s="135" t="s">
        <v>43</v>
      </c>
      <c r="P135" s="136">
        <f>O135*H135</f>
        <v>0</v>
      </c>
      <c r="Q135" s="136">
        <v>0</v>
      </c>
      <c r="R135" s="136">
        <f>Q135*H135</f>
        <v>0</v>
      </c>
      <c r="S135" s="136">
        <v>0.63</v>
      </c>
      <c r="T135" s="137">
        <f>S135*H135</f>
        <v>16.38</v>
      </c>
      <c r="AR135" s="138" t="s">
        <v>130</v>
      </c>
      <c r="AT135" s="138" t="s">
        <v>125</v>
      </c>
      <c r="AU135" s="138" t="s">
        <v>88</v>
      </c>
      <c r="AY135" s="16" t="s">
        <v>123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6" t="s">
        <v>86</v>
      </c>
      <c r="BK135" s="139">
        <f>ROUND(I135*H135,2)</f>
        <v>0</v>
      </c>
      <c r="BL135" s="16" t="s">
        <v>130</v>
      </c>
      <c r="BM135" s="138" t="s">
        <v>140</v>
      </c>
    </row>
    <row r="136" spans="2:65" s="1" customFormat="1" ht="19.5">
      <c r="B136" s="31"/>
      <c r="D136" s="140" t="s">
        <v>132</v>
      </c>
      <c r="F136" s="141" t="s">
        <v>141</v>
      </c>
      <c r="I136" s="142"/>
      <c r="L136" s="31"/>
      <c r="M136" s="143"/>
      <c r="T136" s="55"/>
      <c r="AT136" s="16" t="s">
        <v>132</v>
      </c>
      <c r="AU136" s="16" t="s">
        <v>88</v>
      </c>
    </row>
    <row r="137" spans="2:65" s="12" customFormat="1" ht="11.25">
      <c r="B137" s="144"/>
      <c r="D137" s="140" t="s">
        <v>134</v>
      </c>
      <c r="E137" s="145" t="s">
        <v>1</v>
      </c>
      <c r="F137" s="146" t="s">
        <v>135</v>
      </c>
      <c r="H137" s="145" t="s">
        <v>1</v>
      </c>
      <c r="I137" s="147"/>
      <c r="L137" s="144"/>
      <c r="M137" s="148"/>
      <c r="T137" s="149"/>
      <c r="AT137" s="145" t="s">
        <v>134</v>
      </c>
      <c r="AU137" s="145" t="s">
        <v>88</v>
      </c>
      <c r="AV137" s="12" t="s">
        <v>86</v>
      </c>
      <c r="AW137" s="12" t="s">
        <v>35</v>
      </c>
      <c r="AX137" s="12" t="s">
        <v>78</v>
      </c>
      <c r="AY137" s="145" t="s">
        <v>123</v>
      </c>
    </row>
    <row r="138" spans="2:65" s="13" customFormat="1" ht="11.25">
      <c r="B138" s="150"/>
      <c r="D138" s="140" t="s">
        <v>134</v>
      </c>
      <c r="E138" s="151" t="s">
        <v>1</v>
      </c>
      <c r="F138" s="152" t="s">
        <v>142</v>
      </c>
      <c r="H138" s="153">
        <v>26</v>
      </c>
      <c r="I138" s="154"/>
      <c r="L138" s="150"/>
      <c r="M138" s="155"/>
      <c r="T138" s="156"/>
      <c r="AT138" s="151" t="s">
        <v>134</v>
      </c>
      <c r="AU138" s="151" t="s">
        <v>88</v>
      </c>
      <c r="AV138" s="13" t="s">
        <v>88</v>
      </c>
      <c r="AW138" s="13" t="s">
        <v>35</v>
      </c>
      <c r="AX138" s="13" t="s">
        <v>78</v>
      </c>
      <c r="AY138" s="151" t="s">
        <v>123</v>
      </c>
    </row>
    <row r="139" spans="2:65" s="14" customFormat="1" ht="11.25">
      <c r="B139" s="157"/>
      <c r="D139" s="140" t="s">
        <v>134</v>
      </c>
      <c r="E139" s="158" t="s">
        <v>1</v>
      </c>
      <c r="F139" s="159" t="s">
        <v>137</v>
      </c>
      <c r="H139" s="160">
        <v>26</v>
      </c>
      <c r="I139" s="161"/>
      <c r="L139" s="157"/>
      <c r="M139" s="162"/>
      <c r="T139" s="163"/>
      <c r="AT139" s="158" t="s">
        <v>134</v>
      </c>
      <c r="AU139" s="158" t="s">
        <v>88</v>
      </c>
      <c r="AV139" s="14" t="s">
        <v>130</v>
      </c>
      <c r="AW139" s="14" t="s">
        <v>35</v>
      </c>
      <c r="AX139" s="14" t="s">
        <v>86</v>
      </c>
      <c r="AY139" s="158" t="s">
        <v>123</v>
      </c>
    </row>
    <row r="140" spans="2:65" s="1" customFormat="1" ht="16.5" customHeight="1">
      <c r="B140" s="31"/>
      <c r="C140" s="127" t="s">
        <v>143</v>
      </c>
      <c r="D140" s="127" t="s">
        <v>125</v>
      </c>
      <c r="E140" s="128" t="s">
        <v>144</v>
      </c>
      <c r="F140" s="129" t="s">
        <v>145</v>
      </c>
      <c r="G140" s="130" t="s">
        <v>128</v>
      </c>
      <c r="H140" s="131">
        <v>70</v>
      </c>
      <c r="I140" s="132"/>
      <c r="J140" s="133">
        <f>ROUND(I140*H140,2)</f>
        <v>0</v>
      </c>
      <c r="K140" s="129" t="s">
        <v>129</v>
      </c>
      <c r="L140" s="31"/>
      <c r="M140" s="134" t="s">
        <v>1</v>
      </c>
      <c r="N140" s="135" t="s">
        <v>43</v>
      </c>
      <c r="P140" s="136">
        <f>O140*H140</f>
        <v>0</v>
      </c>
      <c r="Q140" s="136">
        <v>0</v>
      </c>
      <c r="R140" s="136">
        <f>Q140*H140</f>
        <v>0</v>
      </c>
      <c r="S140" s="136">
        <v>9.8000000000000004E-2</v>
      </c>
      <c r="T140" s="137">
        <f>S140*H140</f>
        <v>6.86</v>
      </c>
      <c r="AR140" s="138" t="s">
        <v>130</v>
      </c>
      <c r="AT140" s="138" t="s">
        <v>125</v>
      </c>
      <c r="AU140" s="138" t="s">
        <v>88</v>
      </c>
      <c r="AY140" s="16" t="s">
        <v>123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6" t="s">
        <v>86</v>
      </c>
      <c r="BK140" s="139">
        <f>ROUND(I140*H140,2)</f>
        <v>0</v>
      </c>
      <c r="BL140" s="16" t="s">
        <v>130</v>
      </c>
      <c r="BM140" s="138" t="s">
        <v>146</v>
      </c>
    </row>
    <row r="141" spans="2:65" s="1" customFormat="1" ht="19.5">
      <c r="B141" s="31"/>
      <c r="D141" s="140" t="s">
        <v>132</v>
      </c>
      <c r="F141" s="141" t="s">
        <v>147</v>
      </c>
      <c r="I141" s="142"/>
      <c r="L141" s="31"/>
      <c r="M141" s="143"/>
      <c r="T141" s="55"/>
      <c r="AT141" s="16" t="s">
        <v>132</v>
      </c>
      <c r="AU141" s="16" t="s">
        <v>88</v>
      </c>
    </row>
    <row r="142" spans="2:65" s="12" customFormat="1" ht="11.25">
      <c r="B142" s="144"/>
      <c r="D142" s="140" t="s">
        <v>134</v>
      </c>
      <c r="E142" s="145" t="s">
        <v>1</v>
      </c>
      <c r="F142" s="146" t="s">
        <v>135</v>
      </c>
      <c r="H142" s="145" t="s">
        <v>1</v>
      </c>
      <c r="I142" s="147"/>
      <c r="L142" s="144"/>
      <c r="M142" s="148"/>
      <c r="T142" s="149"/>
      <c r="AT142" s="145" t="s">
        <v>134</v>
      </c>
      <c r="AU142" s="145" t="s">
        <v>88</v>
      </c>
      <c r="AV142" s="12" t="s">
        <v>86</v>
      </c>
      <c r="AW142" s="12" t="s">
        <v>35</v>
      </c>
      <c r="AX142" s="12" t="s">
        <v>78</v>
      </c>
      <c r="AY142" s="145" t="s">
        <v>123</v>
      </c>
    </row>
    <row r="143" spans="2:65" s="13" customFormat="1" ht="11.25">
      <c r="B143" s="150"/>
      <c r="D143" s="140" t="s">
        <v>134</v>
      </c>
      <c r="E143" s="151" t="s">
        <v>1</v>
      </c>
      <c r="F143" s="152" t="s">
        <v>148</v>
      </c>
      <c r="H143" s="153">
        <v>70</v>
      </c>
      <c r="I143" s="154"/>
      <c r="L143" s="150"/>
      <c r="M143" s="155"/>
      <c r="T143" s="156"/>
      <c r="AT143" s="151" t="s">
        <v>134</v>
      </c>
      <c r="AU143" s="151" t="s">
        <v>88</v>
      </c>
      <c r="AV143" s="13" t="s">
        <v>88</v>
      </c>
      <c r="AW143" s="13" t="s">
        <v>35</v>
      </c>
      <c r="AX143" s="13" t="s">
        <v>78</v>
      </c>
      <c r="AY143" s="151" t="s">
        <v>123</v>
      </c>
    </row>
    <row r="144" spans="2:65" s="14" customFormat="1" ht="11.25">
      <c r="B144" s="157"/>
      <c r="D144" s="140" t="s">
        <v>134</v>
      </c>
      <c r="E144" s="158" t="s">
        <v>1</v>
      </c>
      <c r="F144" s="159" t="s">
        <v>137</v>
      </c>
      <c r="H144" s="160">
        <v>70</v>
      </c>
      <c r="I144" s="161"/>
      <c r="L144" s="157"/>
      <c r="M144" s="162"/>
      <c r="T144" s="163"/>
      <c r="AT144" s="158" t="s">
        <v>134</v>
      </c>
      <c r="AU144" s="158" t="s">
        <v>88</v>
      </c>
      <c r="AV144" s="14" t="s">
        <v>130</v>
      </c>
      <c r="AW144" s="14" t="s">
        <v>35</v>
      </c>
      <c r="AX144" s="14" t="s">
        <v>86</v>
      </c>
      <c r="AY144" s="158" t="s">
        <v>123</v>
      </c>
    </row>
    <row r="145" spans="2:65" s="1" customFormat="1" ht="16.5" customHeight="1">
      <c r="B145" s="31"/>
      <c r="C145" s="127" t="s">
        <v>130</v>
      </c>
      <c r="D145" s="127" t="s">
        <v>125</v>
      </c>
      <c r="E145" s="128" t="s">
        <v>149</v>
      </c>
      <c r="F145" s="129" t="s">
        <v>150</v>
      </c>
      <c r="G145" s="130" t="s">
        <v>128</v>
      </c>
      <c r="H145" s="131">
        <v>638</v>
      </c>
      <c r="I145" s="132"/>
      <c r="J145" s="133">
        <f>ROUND(I145*H145,2)</f>
        <v>0</v>
      </c>
      <c r="K145" s="129" t="s">
        <v>129</v>
      </c>
      <c r="L145" s="31"/>
      <c r="M145" s="134" t="s">
        <v>1</v>
      </c>
      <c r="N145" s="135" t="s">
        <v>43</v>
      </c>
      <c r="P145" s="136">
        <f>O145*H145</f>
        <v>0</v>
      </c>
      <c r="Q145" s="136">
        <v>3.0000000000000001E-5</v>
      </c>
      <c r="R145" s="136">
        <f>Q145*H145</f>
        <v>1.9140000000000001E-2</v>
      </c>
      <c r="S145" s="136">
        <v>0.20499999999999999</v>
      </c>
      <c r="T145" s="137">
        <f>S145*H145</f>
        <v>130.79</v>
      </c>
      <c r="AR145" s="138" t="s">
        <v>130</v>
      </c>
      <c r="AT145" s="138" t="s">
        <v>125</v>
      </c>
      <c r="AU145" s="138" t="s">
        <v>88</v>
      </c>
      <c r="AY145" s="16" t="s">
        <v>123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6" t="s">
        <v>86</v>
      </c>
      <c r="BK145" s="139">
        <f>ROUND(I145*H145,2)</f>
        <v>0</v>
      </c>
      <c r="BL145" s="16" t="s">
        <v>130</v>
      </c>
      <c r="BM145" s="138" t="s">
        <v>151</v>
      </c>
    </row>
    <row r="146" spans="2:65" s="1" customFormat="1" ht="19.5">
      <c r="B146" s="31"/>
      <c r="D146" s="140" t="s">
        <v>132</v>
      </c>
      <c r="F146" s="141" t="s">
        <v>152</v>
      </c>
      <c r="I146" s="142"/>
      <c r="L146" s="31"/>
      <c r="M146" s="143"/>
      <c r="T146" s="55"/>
      <c r="AT146" s="16" t="s">
        <v>132</v>
      </c>
      <c r="AU146" s="16" t="s">
        <v>88</v>
      </c>
    </row>
    <row r="147" spans="2:65" s="12" customFormat="1" ht="11.25">
      <c r="B147" s="144"/>
      <c r="D147" s="140" t="s">
        <v>134</v>
      </c>
      <c r="E147" s="145" t="s">
        <v>1</v>
      </c>
      <c r="F147" s="146" t="s">
        <v>135</v>
      </c>
      <c r="H147" s="145" t="s">
        <v>1</v>
      </c>
      <c r="I147" s="147"/>
      <c r="L147" s="144"/>
      <c r="M147" s="148"/>
      <c r="T147" s="149"/>
      <c r="AT147" s="145" t="s">
        <v>134</v>
      </c>
      <c r="AU147" s="145" t="s">
        <v>88</v>
      </c>
      <c r="AV147" s="12" t="s">
        <v>86</v>
      </c>
      <c r="AW147" s="12" t="s">
        <v>35</v>
      </c>
      <c r="AX147" s="12" t="s">
        <v>78</v>
      </c>
      <c r="AY147" s="145" t="s">
        <v>123</v>
      </c>
    </row>
    <row r="148" spans="2:65" s="13" customFormat="1" ht="11.25">
      <c r="B148" s="150"/>
      <c r="D148" s="140" t="s">
        <v>134</v>
      </c>
      <c r="E148" s="151" t="s">
        <v>1</v>
      </c>
      <c r="F148" s="152" t="s">
        <v>153</v>
      </c>
      <c r="H148" s="153">
        <v>638</v>
      </c>
      <c r="I148" s="154"/>
      <c r="L148" s="150"/>
      <c r="M148" s="155"/>
      <c r="T148" s="156"/>
      <c r="AT148" s="151" t="s">
        <v>134</v>
      </c>
      <c r="AU148" s="151" t="s">
        <v>88</v>
      </c>
      <c r="AV148" s="13" t="s">
        <v>88</v>
      </c>
      <c r="AW148" s="13" t="s">
        <v>35</v>
      </c>
      <c r="AX148" s="13" t="s">
        <v>78</v>
      </c>
      <c r="AY148" s="151" t="s">
        <v>123</v>
      </c>
    </row>
    <row r="149" spans="2:65" s="14" customFormat="1" ht="11.25">
      <c r="B149" s="157"/>
      <c r="D149" s="140" t="s">
        <v>134</v>
      </c>
      <c r="E149" s="158" t="s">
        <v>1</v>
      </c>
      <c r="F149" s="159" t="s">
        <v>137</v>
      </c>
      <c r="H149" s="160">
        <v>638</v>
      </c>
      <c r="I149" s="161"/>
      <c r="L149" s="157"/>
      <c r="M149" s="162"/>
      <c r="T149" s="163"/>
      <c r="AT149" s="158" t="s">
        <v>134</v>
      </c>
      <c r="AU149" s="158" t="s">
        <v>88</v>
      </c>
      <c r="AV149" s="14" t="s">
        <v>130</v>
      </c>
      <c r="AW149" s="14" t="s">
        <v>35</v>
      </c>
      <c r="AX149" s="14" t="s">
        <v>86</v>
      </c>
      <c r="AY149" s="158" t="s">
        <v>123</v>
      </c>
    </row>
    <row r="150" spans="2:65" s="1" customFormat="1" ht="16.5" customHeight="1">
      <c r="B150" s="31"/>
      <c r="C150" s="127" t="s">
        <v>154</v>
      </c>
      <c r="D150" s="127" t="s">
        <v>125</v>
      </c>
      <c r="E150" s="128" t="s">
        <v>155</v>
      </c>
      <c r="F150" s="129" t="s">
        <v>156</v>
      </c>
      <c r="G150" s="130" t="s">
        <v>157</v>
      </c>
      <c r="H150" s="131">
        <v>211</v>
      </c>
      <c r="I150" s="132"/>
      <c r="J150" s="133">
        <f>ROUND(I150*H150,2)</f>
        <v>0</v>
      </c>
      <c r="K150" s="129" t="s">
        <v>129</v>
      </c>
      <c r="L150" s="31"/>
      <c r="M150" s="134" t="s">
        <v>1</v>
      </c>
      <c r="N150" s="135" t="s">
        <v>43</v>
      </c>
      <c r="P150" s="136">
        <f>O150*H150</f>
        <v>0</v>
      </c>
      <c r="Q150" s="136">
        <v>0</v>
      </c>
      <c r="R150" s="136">
        <f>Q150*H150</f>
        <v>0</v>
      </c>
      <c r="S150" s="136">
        <v>0.20499999999999999</v>
      </c>
      <c r="T150" s="137">
        <f>S150*H150</f>
        <v>43.254999999999995</v>
      </c>
      <c r="AR150" s="138" t="s">
        <v>130</v>
      </c>
      <c r="AT150" s="138" t="s">
        <v>125</v>
      </c>
      <c r="AU150" s="138" t="s">
        <v>88</v>
      </c>
      <c r="AY150" s="16" t="s">
        <v>123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6" t="s">
        <v>86</v>
      </c>
      <c r="BK150" s="139">
        <f>ROUND(I150*H150,2)</f>
        <v>0</v>
      </c>
      <c r="BL150" s="16" t="s">
        <v>130</v>
      </c>
      <c r="BM150" s="138" t="s">
        <v>158</v>
      </c>
    </row>
    <row r="151" spans="2:65" s="1" customFormat="1" ht="19.5">
      <c r="B151" s="31"/>
      <c r="D151" s="140" t="s">
        <v>132</v>
      </c>
      <c r="F151" s="141" t="s">
        <v>159</v>
      </c>
      <c r="I151" s="142"/>
      <c r="L151" s="31"/>
      <c r="M151" s="143"/>
      <c r="T151" s="55"/>
      <c r="AT151" s="16" t="s">
        <v>132</v>
      </c>
      <c r="AU151" s="16" t="s">
        <v>88</v>
      </c>
    </row>
    <row r="152" spans="2:65" s="12" customFormat="1" ht="11.25">
      <c r="B152" s="144"/>
      <c r="D152" s="140" t="s">
        <v>134</v>
      </c>
      <c r="E152" s="145" t="s">
        <v>1</v>
      </c>
      <c r="F152" s="146" t="s">
        <v>135</v>
      </c>
      <c r="H152" s="145" t="s">
        <v>1</v>
      </c>
      <c r="I152" s="147"/>
      <c r="L152" s="144"/>
      <c r="M152" s="148"/>
      <c r="T152" s="149"/>
      <c r="AT152" s="145" t="s">
        <v>134</v>
      </c>
      <c r="AU152" s="145" t="s">
        <v>88</v>
      </c>
      <c r="AV152" s="12" t="s">
        <v>86</v>
      </c>
      <c r="AW152" s="12" t="s">
        <v>35</v>
      </c>
      <c r="AX152" s="12" t="s">
        <v>78</v>
      </c>
      <c r="AY152" s="145" t="s">
        <v>123</v>
      </c>
    </row>
    <row r="153" spans="2:65" s="13" customFormat="1" ht="11.25">
      <c r="B153" s="150"/>
      <c r="D153" s="140" t="s">
        <v>134</v>
      </c>
      <c r="E153" s="151" t="s">
        <v>1</v>
      </c>
      <c r="F153" s="152" t="s">
        <v>160</v>
      </c>
      <c r="H153" s="153">
        <v>160</v>
      </c>
      <c r="I153" s="154"/>
      <c r="L153" s="150"/>
      <c r="M153" s="155"/>
      <c r="T153" s="156"/>
      <c r="AT153" s="151" t="s">
        <v>134</v>
      </c>
      <c r="AU153" s="151" t="s">
        <v>88</v>
      </c>
      <c r="AV153" s="13" t="s">
        <v>88</v>
      </c>
      <c r="AW153" s="13" t="s">
        <v>35</v>
      </c>
      <c r="AX153" s="13" t="s">
        <v>78</v>
      </c>
      <c r="AY153" s="151" t="s">
        <v>123</v>
      </c>
    </row>
    <row r="154" spans="2:65" s="13" customFormat="1" ht="11.25">
      <c r="B154" s="150"/>
      <c r="D154" s="140" t="s">
        <v>134</v>
      </c>
      <c r="E154" s="151" t="s">
        <v>1</v>
      </c>
      <c r="F154" s="152" t="s">
        <v>161</v>
      </c>
      <c r="H154" s="153">
        <v>51</v>
      </c>
      <c r="I154" s="154"/>
      <c r="L154" s="150"/>
      <c r="M154" s="155"/>
      <c r="T154" s="156"/>
      <c r="AT154" s="151" t="s">
        <v>134</v>
      </c>
      <c r="AU154" s="151" t="s">
        <v>88</v>
      </c>
      <c r="AV154" s="13" t="s">
        <v>88</v>
      </c>
      <c r="AW154" s="13" t="s">
        <v>35</v>
      </c>
      <c r="AX154" s="13" t="s">
        <v>78</v>
      </c>
      <c r="AY154" s="151" t="s">
        <v>123</v>
      </c>
    </row>
    <row r="155" spans="2:65" s="14" customFormat="1" ht="11.25">
      <c r="B155" s="157"/>
      <c r="D155" s="140" t="s">
        <v>134</v>
      </c>
      <c r="E155" s="158" t="s">
        <v>1</v>
      </c>
      <c r="F155" s="159" t="s">
        <v>137</v>
      </c>
      <c r="H155" s="160">
        <v>211</v>
      </c>
      <c r="I155" s="161"/>
      <c r="L155" s="157"/>
      <c r="M155" s="162"/>
      <c r="T155" s="163"/>
      <c r="AT155" s="158" t="s">
        <v>134</v>
      </c>
      <c r="AU155" s="158" t="s">
        <v>88</v>
      </c>
      <c r="AV155" s="14" t="s">
        <v>130</v>
      </c>
      <c r="AW155" s="14" t="s">
        <v>35</v>
      </c>
      <c r="AX155" s="14" t="s">
        <v>86</v>
      </c>
      <c r="AY155" s="158" t="s">
        <v>123</v>
      </c>
    </row>
    <row r="156" spans="2:65" s="1" customFormat="1" ht="16.5" customHeight="1">
      <c r="B156" s="31"/>
      <c r="C156" s="127" t="s">
        <v>162</v>
      </c>
      <c r="D156" s="127" t="s">
        <v>125</v>
      </c>
      <c r="E156" s="128" t="s">
        <v>163</v>
      </c>
      <c r="F156" s="129" t="s">
        <v>164</v>
      </c>
      <c r="G156" s="130" t="s">
        <v>157</v>
      </c>
      <c r="H156" s="131">
        <v>50</v>
      </c>
      <c r="I156" s="132"/>
      <c r="J156" s="133">
        <f>ROUND(I156*H156,2)</f>
        <v>0</v>
      </c>
      <c r="K156" s="129" t="s">
        <v>129</v>
      </c>
      <c r="L156" s="31"/>
      <c r="M156" s="134" t="s">
        <v>1</v>
      </c>
      <c r="N156" s="135" t="s">
        <v>43</v>
      </c>
      <c r="P156" s="136">
        <f>O156*H156</f>
        <v>0</v>
      </c>
      <c r="Q156" s="136">
        <v>0</v>
      </c>
      <c r="R156" s="136">
        <f>Q156*H156</f>
        <v>0</v>
      </c>
      <c r="S156" s="136">
        <v>0.04</v>
      </c>
      <c r="T156" s="137">
        <f>S156*H156</f>
        <v>2</v>
      </c>
      <c r="AR156" s="138" t="s">
        <v>130</v>
      </c>
      <c r="AT156" s="138" t="s">
        <v>125</v>
      </c>
      <c r="AU156" s="138" t="s">
        <v>88</v>
      </c>
      <c r="AY156" s="16" t="s">
        <v>123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6" t="s">
        <v>86</v>
      </c>
      <c r="BK156" s="139">
        <f>ROUND(I156*H156,2)</f>
        <v>0</v>
      </c>
      <c r="BL156" s="16" t="s">
        <v>130</v>
      </c>
      <c r="BM156" s="138" t="s">
        <v>165</v>
      </c>
    </row>
    <row r="157" spans="2:65" s="1" customFormat="1" ht="19.5">
      <c r="B157" s="31"/>
      <c r="D157" s="140" t="s">
        <v>132</v>
      </c>
      <c r="F157" s="141" t="s">
        <v>166</v>
      </c>
      <c r="I157" s="142"/>
      <c r="L157" s="31"/>
      <c r="M157" s="143"/>
      <c r="T157" s="55"/>
      <c r="AT157" s="16" t="s">
        <v>132</v>
      </c>
      <c r="AU157" s="16" t="s">
        <v>88</v>
      </c>
    </row>
    <row r="158" spans="2:65" s="12" customFormat="1" ht="11.25">
      <c r="B158" s="144"/>
      <c r="D158" s="140" t="s">
        <v>134</v>
      </c>
      <c r="E158" s="145" t="s">
        <v>1</v>
      </c>
      <c r="F158" s="146" t="s">
        <v>135</v>
      </c>
      <c r="H158" s="145" t="s">
        <v>1</v>
      </c>
      <c r="I158" s="147"/>
      <c r="L158" s="144"/>
      <c r="M158" s="148"/>
      <c r="T158" s="149"/>
      <c r="AT158" s="145" t="s">
        <v>134</v>
      </c>
      <c r="AU158" s="145" t="s">
        <v>88</v>
      </c>
      <c r="AV158" s="12" t="s">
        <v>86</v>
      </c>
      <c r="AW158" s="12" t="s">
        <v>35</v>
      </c>
      <c r="AX158" s="12" t="s">
        <v>78</v>
      </c>
      <c r="AY158" s="145" t="s">
        <v>123</v>
      </c>
    </row>
    <row r="159" spans="2:65" s="13" customFormat="1" ht="11.25">
      <c r="B159" s="150"/>
      <c r="D159" s="140" t="s">
        <v>134</v>
      </c>
      <c r="E159" s="151" t="s">
        <v>1</v>
      </c>
      <c r="F159" s="152" t="s">
        <v>167</v>
      </c>
      <c r="H159" s="153">
        <v>50</v>
      </c>
      <c r="I159" s="154"/>
      <c r="L159" s="150"/>
      <c r="M159" s="155"/>
      <c r="T159" s="156"/>
      <c r="AT159" s="151" t="s">
        <v>134</v>
      </c>
      <c r="AU159" s="151" t="s">
        <v>88</v>
      </c>
      <c r="AV159" s="13" t="s">
        <v>88</v>
      </c>
      <c r="AW159" s="13" t="s">
        <v>35</v>
      </c>
      <c r="AX159" s="13" t="s">
        <v>78</v>
      </c>
      <c r="AY159" s="151" t="s">
        <v>123</v>
      </c>
    </row>
    <row r="160" spans="2:65" s="14" customFormat="1" ht="11.25">
      <c r="B160" s="157"/>
      <c r="D160" s="140" t="s">
        <v>134</v>
      </c>
      <c r="E160" s="158" t="s">
        <v>1</v>
      </c>
      <c r="F160" s="159" t="s">
        <v>137</v>
      </c>
      <c r="H160" s="160">
        <v>50</v>
      </c>
      <c r="I160" s="161"/>
      <c r="L160" s="157"/>
      <c r="M160" s="162"/>
      <c r="T160" s="163"/>
      <c r="AT160" s="158" t="s">
        <v>134</v>
      </c>
      <c r="AU160" s="158" t="s">
        <v>88</v>
      </c>
      <c r="AV160" s="14" t="s">
        <v>130</v>
      </c>
      <c r="AW160" s="14" t="s">
        <v>35</v>
      </c>
      <c r="AX160" s="14" t="s">
        <v>86</v>
      </c>
      <c r="AY160" s="158" t="s">
        <v>123</v>
      </c>
    </row>
    <row r="161" spans="2:65" s="11" customFormat="1" ht="22.9" customHeight="1">
      <c r="B161" s="115"/>
      <c r="D161" s="116" t="s">
        <v>77</v>
      </c>
      <c r="E161" s="125" t="s">
        <v>154</v>
      </c>
      <c r="F161" s="125" t="s">
        <v>168</v>
      </c>
      <c r="I161" s="118"/>
      <c r="J161" s="126">
        <f>BK161</f>
        <v>0</v>
      </c>
      <c r="L161" s="115"/>
      <c r="M161" s="120"/>
      <c r="P161" s="121">
        <f>SUM(P162:P196)</f>
        <v>0</v>
      </c>
      <c r="R161" s="121">
        <f>SUM(R162:R196)</f>
        <v>118.40495</v>
      </c>
      <c r="T161" s="122">
        <f>SUM(T162:T196)</f>
        <v>0</v>
      </c>
      <c r="AR161" s="116" t="s">
        <v>86</v>
      </c>
      <c r="AT161" s="123" t="s">
        <v>77</v>
      </c>
      <c r="AU161" s="123" t="s">
        <v>86</v>
      </c>
      <c r="AY161" s="116" t="s">
        <v>123</v>
      </c>
      <c r="BK161" s="124">
        <f>SUM(BK162:BK196)</f>
        <v>0</v>
      </c>
    </row>
    <row r="162" spans="2:65" s="1" customFormat="1" ht="16.5" customHeight="1">
      <c r="B162" s="31"/>
      <c r="C162" s="127" t="s">
        <v>169</v>
      </c>
      <c r="D162" s="127" t="s">
        <v>125</v>
      </c>
      <c r="E162" s="128" t="s">
        <v>170</v>
      </c>
      <c r="F162" s="129" t="s">
        <v>171</v>
      </c>
      <c r="G162" s="130" t="s">
        <v>128</v>
      </c>
      <c r="H162" s="131">
        <v>1122</v>
      </c>
      <c r="I162" s="132"/>
      <c r="J162" s="133">
        <f>ROUND(I162*H162,2)</f>
        <v>0</v>
      </c>
      <c r="K162" s="129" t="s">
        <v>129</v>
      </c>
      <c r="L162" s="31"/>
      <c r="M162" s="134" t="s">
        <v>1</v>
      </c>
      <c r="N162" s="135" t="s">
        <v>43</v>
      </c>
      <c r="P162" s="136">
        <f>O162*H162</f>
        <v>0</v>
      </c>
      <c r="Q162" s="136">
        <v>0.10434</v>
      </c>
      <c r="R162" s="136">
        <f>Q162*H162</f>
        <v>117.06948</v>
      </c>
      <c r="S162" s="136">
        <v>0</v>
      </c>
      <c r="T162" s="137">
        <f>S162*H162</f>
        <v>0</v>
      </c>
      <c r="AR162" s="138" t="s">
        <v>130</v>
      </c>
      <c r="AT162" s="138" t="s">
        <v>125</v>
      </c>
      <c r="AU162" s="138" t="s">
        <v>88</v>
      </c>
      <c r="AY162" s="16" t="s">
        <v>123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6" t="s">
        <v>86</v>
      </c>
      <c r="BK162" s="139">
        <f>ROUND(I162*H162,2)</f>
        <v>0</v>
      </c>
      <c r="BL162" s="16" t="s">
        <v>130</v>
      </c>
      <c r="BM162" s="138" t="s">
        <v>172</v>
      </c>
    </row>
    <row r="163" spans="2:65" s="1" customFormat="1" ht="11.25">
      <c r="B163" s="31"/>
      <c r="D163" s="140" t="s">
        <v>132</v>
      </c>
      <c r="F163" s="141" t="s">
        <v>173</v>
      </c>
      <c r="I163" s="142"/>
      <c r="L163" s="31"/>
      <c r="M163" s="143"/>
      <c r="T163" s="55"/>
      <c r="AT163" s="16" t="s">
        <v>132</v>
      </c>
      <c r="AU163" s="16" t="s">
        <v>88</v>
      </c>
    </row>
    <row r="164" spans="2:65" s="12" customFormat="1" ht="11.25">
      <c r="B164" s="144"/>
      <c r="D164" s="140" t="s">
        <v>134</v>
      </c>
      <c r="E164" s="145" t="s">
        <v>1</v>
      </c>
      <c r="F164" s="146" t="s">
        <v>174</v>
      </c>
      <c r="H164" s="145" t="s">
        <v>1</v>
      </c>
      <c r="I164" s="147"/>
      <c r="L164" s="144"/>
      <c r="M164" s="148"/>
      <c r="T164" s="149"/>
      <c r="AT164" s="145" t="s">
        <v>134</v>
      </c>
      <c r="AU164" s="145" t="s">
        <v>88</v>
      </c>
      <c r="AV164" s="12" t="s">
        <v>86</v>
      </c>
      <c r="AW164" s="12" t="s">
        <v>35</v>
      </c>
      <c r="AX164" s="12" t="s">
        <v>78</v>
      </c>
      <c r="AY164" s="145" t="s">
        <v>123</v>
      </c>
    </row>
    <row r="165" spans="2:65" s="13" customFormat="1" ht="11.25">
      <c r="B165" s="150"/>
      <c r="D165" s="140" t="s">
        <v>134</v>
      </c>
      <c r="E165" s="151" t="s">
        <v>1</v>
      </c>
      <c r="F165" s="152" t="s">
        <v>175</v>
      </c>
      <c r="H165" s="153">
        <v>625</v>
      </c>
      <c r="I165" s="154"/>
      <c r="L165" s="150"/>
      <c r="M165" s="155"/>
      <c r="T165" s="156"/>
      <c r="AT165" s="151" t="s">
        <v>134</v>
      </c>
      <c r="AU165" s="151" t="s">
        <v>88</v>
      </c>
      <c r="AV165" s="13" t="s">
        <v>88</v>
      </c>
      <c r="AW165" s="13" t="s">
        <v>35</v>
      </c>
      <c r="AX165" s="13" t="s">
        <v>78</v>
      </c>
      <c r="AY165" s="151" t="s">
        <v>123</v>
      </c>
    </row>
    <row r="166" spans="2:65" s="13" customFormat="1" ht="11.25">
      <c r="B166" s="150"/>
      <c r="D166" s="140" t="s">
        <v>134</v>
      </c>
      <c r="E166" s="151" t="s">
        <v>1</v>
      </c>
      <c r="F166" s="152" t="s">
        <v>176</v>
      </c>
      <c r="H166" s="153">
        <v>497</v>
      </c>
      <c r="I166" s="154"/>
      <c r="L166" s="150"/>
      <c r="M166" s="155"/>
      <c r="T166" s="156"/>
      <c r="AT166" s="151" t="s">
        <v>134</v>
      </c>
      <c r="AU166" s="151" t="s">
        <v>88</v>
      </c>
      <c r="AV166" s="13" t="s">
        <v>88</v>
      </c>
      <c r="AW166" s="13" t="s">
        <v>35</v>
      </c>
      <c r="AX166" s="13" t="s">
        <v>78</v>
      </c>
      <c r="AY166" s="151" t="s">
        <v>123</v>
      </c>
    </row>
    <row r="167" spans="2:65" s="14" customFormat="1" ht="11.25">
      <c r="B167" s="157"/>
      <c r="D167" s="140" t="s">
        <v>134</v>
      </c>
      <c r="E167" s="158" t="s">
        <v>1</v>
      </c>
      <c r="F167" s="159" t="s">
        <v>137</v>
      </c>
      <c r="H167" s="160">
        <v>1122</v>
      </c>
      <c r="I167" s="161"/>
      <c r="L167" s="157"/>
      <c r="M167" s="162"/>
      <c r="T167" s="163"/>
      <c r="AT167" s="158" t="s">
        <v>134</v>
      </c>
      <c r="AU167" s="158" t="s">
        <v>88</v>
      </c>
      <c r="AV167" s="14" t="s">
        <v>130</v>
      </c>
      <c r="AW167" s="14" t="s">
        <v>35</v>
      </c>
      <c r="AX167" s="14" t="s">
        <v>86</v>
      </c>
      <c r="AY167" s="158" t="s">
        <v>123</v>
      </c>
    </row>
    <row r="168" spans="2:65" s="1" customFormat="1" ht="16.5" customHeight="1">
      <c r="B168" s="31"/>
      <c r="C168" s="127" t="s">
        <v>177</v>
      </c>
      <c r="D168" s="127" t="s">
        <v>125</v>
      </c>
      <c r="E168" s="128" t="s">
        <v>178</v>
      </c>
      <c r="F168" s="129" t="s">
        <v>179</v>
      </c>
      <c r="G168" s="130" t="s">
        <v>128</v>
      </c>
      <c r="H168" s="131">
        <v>1192</v>
      </c>
      <c r="I168" s="132"/>
      <c r="J168" s="133">
        <f>ROUND(I168*H168,2)</f>
        <v>0</v>
      </c>
      <c r="K168" s="129" t="s">
        <v>129</v>
      </c>
      <c r="L168" s="31"/>
      <c r="M168" s="134" t="s">
        <v>1</v>
      </c>
      <c r="N168" s="135" t="s">
        <v>43</v>
      </c>
      <c r="P168" s="136">
        <f>O168*H168</f>
        <v>0</v>
      </c>
      <c r="Q168" s="136">
        <v>0</v>
      </c>
      <c r="R168" s="136">
        <f>Q168*H168</f>
        <v>0</v>
      </c>
      <c r="S168" s="136">
        <v>0</v>
      </c>
      <c r="T168" s="137">
        <f>S168*H168</f>
        <v>0</v>
      </c>
      <c r="AR168" s="138" t="s">
        <v>130</v>
      </c>
      <c r="AT168" s="138" t="s">
        <v>125</v>
      </c>
      <c r="AU168" s="138" t="s">
        <v>88</v>
      </c>
      <c r="AY168" s="16" t="s">
        <v>123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6" t="s">
        <v>86</v>
      </c>
      <c r="BK168" s="139">
        <f>ROUND(I168*H168,2)</f>
        <v>0</v>
      </c>
      <c r="BL168" s="16" t="s">
        <v>130</v>
      </c>
      <c r="BM168" s="138" t="s">
        <v>180</v>
      </c>
    </row>
    <row r="169" spans="2:65" s="1" customFormat="1" ht="11.25">
      <c r="B169" s="31"/>
      <c r="D169" s="140" t="s">
        <v>132</v>
      </c>
      <c r="F169" s="141" t="s">
        <v>181</v>
      </c>
      <c r="I169" s="142"/>
      <c r="L169" s="31"/>
      <c r="M169" s="143"/>
      <c r="T169" s="55"/>
      <c r="AT169" s="16" t="s">
        <v>132</v>
      </c>
      <c r="AU169" s="16" t="s">
        <v>88</v>
      </c>
    </row>
    <row r="170" spans="2:65" s="12" customFormat="1" ht="11.25">
      <c r="B170" s="144"/>
      <c r="D170" s="140" t="s">
        <v>134</v>
      </c>
      <c r="E170" s="145" t="s">
        <v>1</v>
      </c>
      <c r="F170" s="146" t="s">
        <v>174</v>
      </c>
      <c r="H170" s="145" t="s">
        <v>1</v>
      </c>
      <c r="I170" s="147"/>
      <c r="L170" s="144"/>
      <c r="M170" s="148"/>
      <c r="T170" s="149"/>
      <c r="AT170" s="145" t="s">
        <v>134</v>
      </c>
      <c r="AU170" s="145" t="s">
        <v>88</v>
      </c>
      <c r="AV170" s="12" t="s">
        <v>86</v>
      </c>
      <c r="AW170" s="12" t="s">
        <v>35</v>
      </c>
      <c r="AX170" s="12" t="s">
        <v>78</v>
      </c>
      <c r="AY170" s="145" t="s">
        <v>123</v>
      </c>
    </row>
    <row r="171" spans="2:65" s="13" customFormat="1" ht="11.25">
      <c r="B171" s="150"/>
      <c r="D171" s="140" t="s">
        <v>134</v>
      </c>
      <c r="E171" s="151" t="s">
        <v>1</v>
      </c>
      <c r="F171" s="152" t="s">
        <v>175</v>
      </c>
      <c r="H171" s="153">
        <v>625</v>
      </c>
      <c r="I171" s="154"/>
      <c r="L171" s="150"/>
      <c r="M171" s="155"/>
      <c r="T171" s="156"/>
      <c r="AT171" s="151" t="s">
        <v>134</v>
      </c>
      <c r="AU171" s="151" t="s">
        <v>88</v>
      </c>
      <c r="AV171" s="13" t="s">
        <v>88</v>
      </c>
      <c r="AW171" s="13" t="s">
        <v>35</v>
      </c>
      <c r="AX171" s="13" t="s">
        <v>78</v>
      </c>
      <c r="AY171" s="151" t="s">
        <v>123</v>
      </c>
    </row>
    <row r="172" spans="2:65" s="13" customFormat="1" ht="11.25">
      <c r="B172" s="150"/>
      <c r="D172" s="140" t="s">
        <v>134</v>
      </c>
      <c r="E172" s="151" t="s">
        <v>1</v>
      </c>
      <c r="F172" s="152" t="s">
        <v>176</v>
      </c>
      <c r="H172" s="153">
        <v>497</v>
      </c>
      <c r="I172" s="154"/>
      <c r="L172" s="150"/>
      <c r="M172" s="155"/>
      <c r="T172" s="156"/>
      <c r="AT172" s="151" t="s">
        <v>134</v>
      </c>
      <c r="AU172" s="151" t="s">
        <v>88</v>
      </c>
      <c r="AV172" s="13" t="s">
        <v>88</v>
      </c>
      <c r="AW172" s="13" t="s">
        <v>35</v>
      </c>
      <c r="AX172" s="13" t="s">
        <v>78</v>
      </c>
      <c r="AY172" s="151" t="s">
        <v>123</v>
      </c>
    </row>
    <row r="173" spans="2:65" s="13" customFormat="1" ht="11.25">
      <c r="B173" s="150"/>
      <c r="D173" s="140" t="s">
        <v>134</v>
      </c>
      <c r="E173" s="151" t="s">
        <v>1</v>
      </c>
      <c r="F173" s="152" t="s">
        <v>148</v>
      </c>
      <c r="H173" s="153">
        <v>70</v>
      </c>
      <c r="I173" s="154"/>
      <c r="L173" s="150"/>
      <c r="M173" s="155"/>
      <c r="T173" s="156"/>
      <c r="AT173" s="151" t="s">
        <v>134</v>
      </c>
      <c r="AU173" s="151" t="s">
        <v>88</v>
      </c>
      <c r="AV173" s="13" t="s">
        <v>88</v>
      </c>
      <c r="AW173" s="13" t="s">
        <v>35</v>
      </c>
      <c r="AX173" s="13" t="s">
        <v>78</v>
      </c>
      <c r="AY173" s="151" t="s">
        <v>123</v>
      </c>
    </row>
    <row r="174" spans="2:65" s="14" customFormat="1" ht="11.25">
      <c r="B174" s="157"/>
      <c r="D174" s="140" t="s">
        <v>134</v>
      </c>
      <c r="E174" s="158" t="s">
        <v>1</v>
      </c>
      <c r="F174" s="159" t="s">
        <v>137</v>
      </c>
      <c r="H174" s="160">
        <v>1192</v>
      </c>
      <c r="I174" s="161"/>
      <c r="L174" s="157"/>
      <c r="M174" s="162"/>
      <c r="T174" s="163"/>
      <c r="AT174" s="158" t="s">
        <v>134</v>
      </c>
      <c r="AU174" s="158" t="s">
        <v>88</v>
      </c>
      <c r="AV174" s="14" t="s">
        <v>130</v>
      </c>
      <c r="AW174" s="14" t="s">
        <v>35</v>
      </c>
      <c r="AX174" s="14" t="s">
        <v>86</v>
      </c>
      <c r="AY174" s="158" t="s">
        <v>123</v>
      </c>
    </row>
    <row r="175" spans="2:65" s="1" customFormat="1" ht="16.5" customHeight="1">
      <c r="B175" s="31"/>
      <c r="C175" s="127" t="s">
        <v>182</v>
      </c>
      <c r="D175" s="127" t="s">
        <v>125</v>
      </c>
      <c r="E175" s="128" t="s">
        <v>183</v>
      </c>
      <c r="F175" s="129" t="s">
        <v>184</v>
      </c>
      <c r="G175" s="130" t="s">
        <v>128</v>
      </c>
      <c r="H175" s="131">
        <v>70</v>
      </c>
      <c r="I175" s="132"/>
      <c r="J175" s="133">
        <f>ROUND(I175*H175,2)</f>
        <v>0</v>
      </c>
      <c r="K175" s="129" t="s">
        <v>129</v>
      </c>
      <c r="L175" s="31"/>
      <c r="M175" s="134" t="s">
        <v>1</v>
      </c>
      <c r="N175" s="135" t="s">
        <v>43</v>
      </c>
      <c r="P175" s="136">
        <f>O175*H175</f>
        <v>0</v>
      </c>
      <c r="Q175" s="136">
        <v>0</v>
      </c>
      <c r="R175" s="136">
        <f>Q175*H175</f>
        <v>0</v>
      </c>
      <c r="S175" s="136">
        <v>0</v>
      </c>
      <c r="T175" s="137">
        <f>S175*H175</f>
        <v>0</v>
      </c>
      <c r="AR175" s="138" t="s">
        <v>130</v>
      </c>
      <c r="AT175" s="138" t="s">
        <v>125</v>
      </c>
      <c r="AU175" s="138" t="s">
        <v>88</v>
      </c>
      <c r="AY175" s="16" t="s">
        <v>123</v>
      </c>
      <c r="BE175" s="139">
        <f>IF(N175="základní",J175,0)</f>
        <v>0</v>
      </c>
      <c r="BF175" s="139">
        <f>IF(N175="snížená",J175,0)</f>
        <v>0</v>
      </c>
      <c r="BG175" s="139">
        <f>IF(N175="zákl. přenesená",J175,0)</f>
        <v>0</v>
      </c>
      <c r="BH175" s="139">
        <f>IF(N175="sníž. přenesená",J175,0)</f>
        <v>0</v>
      </c>
      <c r="BI175" s="139">
        <f>IF(N175="nulová",J175,0)</f>
        <v>0</v>
      </c>
      <c r="BJ175" s="16" t="s">
        <v>86</v>
      </c>
      <c r="BK175" s="139">
        <f>ROUND(I175*H175,2)</f>
        <v>0</v>
      </c>
      <c r="BL175" s="16" t="s">
        <v>130</v>
      </c>
      <c r="BM175" s="138" t="s">
        <v>185</v>
      </c>
    </row>
    <row r="176" spans="2:65" s="1" customFormat="1" ht="19.5">
      <c r="B176" s="31"/>
      <c r="D176" s="140" t="s">
        <v>132</v>
      </c>
      <c r="F176" s="141" t="s">
        <v>186</v>
      </c>
      <c r="I176" s="142"/>
      <c r="L176" s="31"/>
      <c r="M176" s="143"/>
      <c r="T176" s="55"/>
      <c r="AT176" s="16" t="s">
        <v>132</v>
      </c>
      <c r="AU176" s="16" t="s">
        <v>88</v>
      </c>
    </row>
    <row r="177" spans="2:65" s="12" customFormat="1" ht="11.25">
      <c r="B177" s="144"/>
      <c r="D177" s="140" t="s">
        <v>134</v>
      </c>
      <c r="E177" s="145" t="s">
        <v>1</v>
      </c>
      <c r="F177" s="146" t="s">
        <v>174</v>
      </c>
      <c r="H177" s="145" t="s">
        <v>1</v>
      </c>
      <c r="I177" s="147"/>
      <c r="L177" s="144"/>
      <c r="M177" s="148"/>
      <c r="T177" s="149"/>
      <c r="AT177" s="145" t="s">
        <v>134</v>
      </c>
      <c r="AU177" s="145" t="s">
        <v>88</v>
      </c>
      <c r="AV177" s="12" t="s">
        <v>86</v>
      </c>
      <c r="AW177" s="12" t="s">
        <v>35</v>
      </c>
      <c r="AX177" s="12" t="s">
        <v>78</v>
      </c>
      <c r="AY177" s="145" t="s">
        <v>123</v>
      </c>
    </row>
    <row r="178" spans="2:65" s="13" customFormat="1" ht="11.25">
      <c r="B178" s="150"/>
      <c r="D178" s="140" t="s">
        <v>134</v>
      </c>
      <c r="E178" s="151" t="s">
        <v>1</v>
      </c>
      <c r="F178" s="152" t="s">
        <v>148</v>
      </c>
      <c r="H178" s="153">
        <v>70</v>
      </c>
      <c r="I178" s="154"/>
      <c r="L178" s="150"/>
      <c r="M178" s="155"/>
      <c r="T178" s="156"/>
      <c r="AT178" s="151" t="s">
        <v>134</v>
      </c>
      <c r="AU178" s="151" t="s">
        <v>88</v>
      </c>
      <c r="AV178" s="13" t="s">
        <v>88</v>
      </c>
      <c r="AW178" s="13" t="s">
        <v>35</v>
      </c>
      <c r="AX178" s="13" t="s">
        <v>78</v>
      </c>
      <c r="AY178" s="151" t="s">
        <v>123</v>
      </c>
    </row>
    <row r="179" spans="2:65" s="14" customFormat="1" ht="11.25">
      <c r="B179" s="157"/>
      <c r="D179" s="140" t="s">
        <v>134</v>
      </c>
      <c r="E179" s="158" t="s">
        <v>1</v>
      </c>
      <c r="F179" s="159" t="s">
        <v>137</v>
      </c>
      <c r="H179" s="160">
        <v>70</v>
      </c>
      <c r="I179" s="161"/>
      <c r="L179" s="157"/>
      <c r="M179" s="162"/>
      <c r="T179" s="163"/>
      <c r="AT179" s="158" t="s">
        <v>134</v>
      </c>
      <c r="AU179" s="158" t="s">
        <v>88</v>
      </c>
      <c r="AV179" s="14" t="s">
        <v>130</v>
      </c>
      <c r="AW179" s="14" t="s">
        <v>35</v>
      </c>
      <c r="AX179" s="14" t="s">
        <v>86</v>
      </c>
      <c r="AY179" s="158" t="s">
        <v>123</v>
      </c>
    </row>
    <row r="180" spans="2:65" s="1" customFormat="1" ht="21.75" customHeight="1">
      <c r="B180" s="31"/>
      <c r="C180" s="127" t="s">
        <v>187</v>
      </c>
      <c r="D180" s="127" t="s">
        <v>125</v>
      </c>
      <c r="E180" s="128" t="s">
        <v>188</v>
      </c>
      <c r="F180" s="129" t="s">
        <v>189</v>
      </c>
      <c r="G180" s="130" t="s">
        <v>128</v>
      </c>
      <c r="H180" s="131">
        <v>1122</v>
      </c>
      <c r="I180" s="132"/>
      <c r="J180" s="133">
        <f>ROUND(I180*H180,2)</f>
        <v>0</v>
      </c>
      <c r="K180" s="129" t="s">
        <v>129</v>
      </c>
      <c r="L180" s="31"/>
      <c r="M180" s="134" t="s">
        <v>1</v>
      </c>
      <c r="N180" s="135" t="s">
        <v>43</v>
      </c>
      <c r="P180" s="136">
        <f>O180*H180</f>
        <v>0</v>
      </c>
      <c r="Q180" s="136">
        <v>0</v>
      </c>
      <c r="R180" s="136">
        <f>Q180*H180</f>
        <v>0</v>
      </c>
      <c r="S180" s="136">
        <v>0</v>
      </c>
      <c r="T180" s="137">
        <f>S180*H180</f>
        <v>0</v>
      </c>
      <c r="AR180" s="138" t="s">
        <v>130</v>
      </c>
      <c r="AT180" s="138" t="s">
        <v>125</v>
      </c>
      <c r="AU180" s="138" t="s">
        <v>88</v>
      </c>
      <c r="AY180" s="16" t="s">
        <v>123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6" t="s">
        <v>86</v>
      </c>
      <c r="BK180" s="139">
        <f>ROUND(I180*H180,2)</f>
        <v>0</v>
      </c>
      <c r="BL180" s="16" t="s">
        <v>130</v>
      </c>
      <c r="BM180" s="138" t="s">
        <v>190</v>
      </c>
    </row>
    <row r="181" spans="2:65" s="1" customFormat="1" ht="19.5">
      <c r="B181" s="31"/>
      <c r="D181" s="140" t="s">
        <v>132</v>
      </c>
      <c r="F181" s="141" t="s">
        <v>191</v>
      </c>
      <c r="I181" s="142"/>
      <c r="L181" s="31"/>
      <c r="M181" s="143"/>
      <c r="T181" s="55"/>
      <c r="AT181" s="16" t="s">
        <v>132</v>
      </c>
      <c r="AU181" s="16" t="s">
        <v>88</v>
      </c>
    </row>
    <row r="182" spans="2:65" s="12" customFormat="1" ht="11.25">
      <c r="B182" s="144"/>
      <c r="D182" s="140" t="s">
        <v>134</v>
      </c>
      <c r="E182" s="145" t="s">
        <v>1</v>
      </c>
      <c r="F182" s="146" t="s">
        <v>174</v>
      </c>
      <c r="H182" s="145" t="s">
        <v>1</v>
      </c>
      <c r="I182" s="147"/>
      <c r="L182" s="144"/>
      <c r="M182" s="148"/>
      <c r="T182" s="149"/>
      <c r="AT182" s="145" t="s">
        <v>134</v>
      </c>
      <c r="AU182" s="145" t="s">
        <v>88</v>
      </c>
      <c r="AV182" s="12" t="s">
        <v>86</v>
      </c>
      <c r="AW182" s="12" t="s">
        <v>35</v>
      </c>
      <c r="AX182" s="12" t="s">
        <v>78</v>
      </c>
      <c r="AY182" s="145" t="s">
        <v>123</v>
      </c>
    </row>
    <row r="183" spans="2:65" s="13" customFormat="1" ht="11.25">
      <c r="B183" s="150"/>
      <c r="D183" s="140" t="s">
        <v>134</v>
      </c>
      <c r="E183" s="151" t="s">
        <v>1</v>
      </c>
      <c r="F183" s="152" t="s">
        <v>175</v>
      </c>
      <c r="H183" s="153">
        <v>625</v>
      </c>
      <c r="I183" s="154"/>
      <c r="L183" s="150"/>
      <c r="M183" s="155"/>
      <c r="T183" s="156"/>
      <c r="AT183" s="151" t="s">
        <v>134</v>
      </c>
      <c r="AU183" s="151" t="s">
        <v>88</v>
      </c>
      <c r="AV183" s="13" t="s">
        <v>88</v>
      </c>
      <c r="AW183" s="13" t="s">
        <v>35</v>
      </c>
      <c r="AX183" s="13" t="s">
        <v>78</v>
      </c>
      <c r="AY183" s="151" t="s">
        <v>123</v>
      </c>
    </row>
    <row r="184" spans="2:65" s="13" customFormat="1" ht="11.25">
      <c r="B184" s="150"/>
      <c r="D184" s="140" t="s">
        <v>134</v>
      </c>
      <c r="E184" s="151" t="s">
        <v>1</v>
      </c>
      <c r="F184" s="152" t="s">
        <v>176</v>
      </c>
      <c r="H184" s="153">
        <v>497</v>
      </c>
      <c r="I184" s="154"/>
      <c r="L184" s="150"/>
      <c r="M184" s="155"/>
      <c r="T184" s="156"/>
      <c r="AT184" s="151" t="s">
        <v>134</v>
      </c>
      <c r="AU184" s="151" t="s">
        <v>88</v>
      </c>
      <c r="AV184" s="13" t="s">
        <v>88</v>
      </c>
      <c r="AW184" s="13" t="s">
        <v>35</v>
      </c>
      <c r="AX184" s="13" t="s">
        <v>78</v>
      </c>
      <c r="AY184" s="151" t="s">
        <v>123</v>
      </c>
    </row>
    <row r="185" spans="2:65" s="14" customFormat="1" ht="11.25">
      <c r="B185" s="157"/>
      <c r="D185" s="140" t="s">
        <v>134</v>
      </c>
      <c r="E185" s="158" t="s">
        <v>1</v>
      </c>
      <c r="F185" s="159" t="s">
        <v>137</v>
      </c>
      <c r="H185" s="160">
        <v>1122</v>
      </c>
      <c r="I185" s="161"/>
      <c r="L185" s="157"/>
      <c r="M185" s="162"/>
      <c r="T185" s="163"/>
      <c r="AT185" s="158" t="s">
        <v>134</v>
      </c>
      <c r="AU185" s="158" t="s">
        <v>88</v>
      </c>
      <c r="AV185" s="14" t="s">
        <v>130</v>
      </c>
      <c r="AW185" s="14" t="s">
        <v>35</v>
      </c>
      <c r="AX185" s="14" t="s">
        <v>86</v>
      </c>
      <c r="AY185" s="158" t="s">
        <v>123</v>
      </c>
    </row>
    <row r="186" spans="2:65" s="1" customFormat="1" ht="16.5" customHeight="1">
      <c r="B186" s="31"/>
      <c r="C186" s="127" t="s">
        <v>192</v>
      </c>
      <c r="D186" s="127" t="s">
        <v>125</v>
      </c>
      <c r="E186" s="128" t="s">
        <v>193</v>
      </c>
      <c r="F186" s="129" t="s">
        <v>194</v>
      </c>
      <c r="G186" s="130" t="s">
        <v>128</v>
      </c>
      <c r="H186" s="131">
        <v>13.5</v>
      </c>
      <c r="I186" s="132"/>
      <c r="J186" s="133">
        <f>ROUND(I186*H186,2)</f>
        <v>0</v>
      </c>
      <c r="K186" s="129" t="s">
        <v>129</v>
      </c>
      <c r="L186" s="31"/>
      <c r="M186" s="134" t="s">
        <v>1</v>
      </c>
      <c r="N186" s="135" t="s">
        <v>43</v>
      </c>
      <c r="P186" s="136">
        <f>O186*H186</f>
        <v>0</v>
      </c>
      <c r="Q186" s="136">
        <v>8.9219999999999994E-2</v>
      </c>
      <c r="R186" s="136">
        <f>Q186*H186</f>
        <v>1.2044699999999999</v>
      </c>
      <c r="S186" s="136">
        <v>0</v>
      </c>
      <c r="T186" s="137">
        <f>S186*H186</f>
        <v>0</v>
      </c>
      <c r="AR186" s="138" t="s">
        <v>130</v>
      </c>
      <c r="AT186" s="138" t="s">
        <v>125</v>
      </c>
      <c r="AU186" s="138" t="s">
        <v>88</v>
      </c>
      <c r="AY186" s="16" t="s">
        <v>123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6" t="s">
        <v>86</v>
      </c>
      <c r="BK186" s="139">
        <f>ROUND(I186*H186,2)</f>
        <v>0</v>
      </c>
      <c r="BL186" s="16" t="s">
        <v>130</v>
      </c>
      <c r="BM186" s="138" t="s">
        <v>195</v>
      </c>
    </row>
    <row r="187" spans="2:65" s="1" customFormat="1" ht="29.25">
      <c r="B187" s="31"/>
      <c r="D187" s="140" t="s">
        <v>132</v>
      </c>
      <c r="F187" s="141" t="s">
        <v>196</v>
      </c>
      <c r="I187" s="142"/>
      <c r="L187" s="31"/>
      <c r="M187" s="143"/>
      <c r="T187" s="55"/>
      <c r="AT187" s="16" t="s">
        <v>132</v>
      </c>
      <c r="AU187" s="16" t="s">
        <v>88</v>
      </c>
    </row>
    <row r="188" spans="2:65" s="12" customFormat="1" ht="11.25">
      <c r="B188" s="144"/>
      <c r="D188" s="140" t="s">
        <v>134</v>
      </c>
      <c r="E188" s="145" t="s">
        <v>1</v>
      </c>
      <c r="F188" s="146" t="s">
        <v>174</v>
      </c>
      <c r="H188" s="145" t="s">
        <v>1</v>
      </c>
      <c r="I188" s="147"/>
      <c r="L188" s="144"/>
      <c r="M188" s="148"/>
      <c r="T188" s="149"/>
      <c r="AT188" s="145" t="s">
        <v>134</v>
      </c>
      <c r="AU188" s="145" t="s">
        <v>88</v>
      </c>
      <c r="AV188" s="12" t="s">
        <v>86</v>
      </c>
      <c r="AW188" s="12" t="s">
        <v>35</v>
      </c>
      <c r="AX188" s="12" t="s">
        <v>78</v>
      </c>
      <c r="AY188" s="145" t="s">
        <v>123</v>
      </c>
    </row>
    <row r="189" spans="2:65" s="13" customFormat="1" ht="11.25">
      <c r="B189" s="150"/>
      <c r="D189" s="140" t="s">
        <v>134</v>
      </c>
      <c r="E189" s="151" t="s">
        <v>1</v>
      </c>
      <c r="F189" s="152" t="s">
        <v>197</v>
      </c>
      <c r="H189" s="153">
        <v>12.5</v>
      </c>
      <c r="I189" s="154"/>
      <c r="L189" s="150"/>
      <c r="M189" s="155"/>
      <c r="T189" s="156"/>
      <c r="AT189" s="151" t="s">
        <v>134</v>
      </c>
      <c r="AU189" s="151" t="s">
        <v>88</v>
      </c>
      <c r="AV189" s="13" t="s">
        <v>88</v>
      </c>
      <c r="AW189" s="13" t="s">
        <v>35</v>
      </c>
      <c r="AX189" s="13" t="s">
        <v>78</v>
      </c>
      <c r="AY189" s="151" t="s">
        <v>123</v>
      </c>
    </row>
    <row r="190" spans="2:65" s="13" customFormat="1" ht="11.25">
      <c r="B190" s="150"/>
      <c r="D190" s="140" t="s">
        <v>134</v>
      </c>
      <c r="E190" s="151" t="s">
        <v>1</v>
      </c>
      <c r="F190" s="152" t="s">
        <v>198</v>
      </c>
      <c r="H190" s="153">
        <v>1</v>
      </c>
      <c r="I190" s="154"/>
      <c r="L190" s="150"/>
      <c r="M190" s="155"/>
      <c r="T190" s="156"/>
      <c r="AT190" s="151" t="s">
        <v>134</v>
      </c>
      <c r="AU190" s="151" t="s">
        <v>88</v>
      </c>
      <c r="AV190" s="13" t="s">
        <v>88</v>
      </c>
      <c r="AW190" s="13" t="s">
        <v>35</v>
      </c>
      <c r="AX190" s="13" t="s">
        <v>78</v>
      </c>
      <c r="AY190" s="151" t="s">
        <v>123</v>
      </c>
    </row>
    <row r="191" spans="2:65" s="14" customFormat="1" ht="11.25">
      <c r="B191" s="157"/>
      <c r="D191" s="140" t="s">
        <v>134</v>
      </c>
      <c r="E191" s="158" t="s">
        <v>1</v>
      </c>
      <c r="F191" s="159" t="s">
        <v>137</v>
      </c>
      <c r="H191" s="160">
        <v>13.5</v>
      </c>
      <c r="I191" s="161"/>
      <c r="L191" s="157"/>
      <c r="M191" s="162"/>
      <c r="T191" s="163"/>
      <c r="AT191" s="158" t="s">
        <v>134</v>
      </c>
      <c r="AU191" s="158" t="s">
        <v>88</v>
      </c>
      <c r="AV191" s="14" t="s">
        <v>130</v>
      </c>
      <c r="AW191" s="14" t="s">
        <v>35</v>
      </c>
      <c r="AX191" s="14" t="s">
        <v>86</v>
      </c>
      <c r="AY191" s="158" t="s">
        <v>123</v>
      </c>
    </row>
    <row r="192" spans="2:65" s="1" customFormat="1" ht="16.5" customHeight="1">
      <c r="B192" s="31"/>
      <c r="C192" s="164" t="s">
        <v>8</v>
      </c>
      <c r="D192" s="164" t="s">
        <v>199</v>
      </c>
      <c r="E192" s="165" t="s">
        <v>200</v>
      </c>
      <c r="F192" s="166" t="s">
        <v>201</v>
      </c>
      <c r="G192" s="167" t="s">
        <v>128</v>
      </c>
      <c r="H192" s="168">
        <v>1</v>
      </c>
      <c r="I192" s="169"/>
      <c r="J192" s="170">
        <f>ROUND(I192*H192,2)</f>
        <v>0</v>
      </c>
      <c r="K192" s="166" t="s">
        <v>129</v>
      </c>
      <c r="L192" s="171"/>
      <c r="M192" s="172" t="s">
        <v>1</v>
      </c>
      <c r="N192" s="173" t="s">
        <v>43</v>
      </c>
      <c r="P192" s="136">
        <f>O192*H192</f>
        <v>0</v>
      </c>
      <c r="Q192" s="136">
        <v>0.13100000000000001</v>
      </c>
      <c r="R192" s="136">
        <f>Q192*H192</f>
        <v>0.13100000000000001</v>
      </c>
      <c r="S192" s="136">
        <v>0</v>
      </c>
      <c r="T192" s="137">
        <f>S192*H192</f>
        <v>0</v>
      </c>
      <c r="AR192" s="138" t="s">
        <v>177</v>
      </c>
      <c r="AT192" s="138" t="s">
        <v>199</v>
      </c>
      <c r="AU192" s="138" t="s">
        <v>88</v>
      </c>
      <c r="AY192" s="16" t="s">
        <v>123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6" t="s">
        <v>86</v>
      </c>
      <c r="BK192" s="139">
        <f>ROUND(I192*H192,2)</f>
        <v>0</v>
      </c>
      <c r="BL192" s="16" t="s">
        <v>130</v>
      </c>
      <c r="BM192" s="138" t="s">
        <v>202</v>
      </c>
    </row>
    <row r="193" spans="2:65" s="1" customFormat="1" ht="11.25">
      <c r="B193" s="31"/>
      <c r="D193" s="140" t="s">
        <v>132</v>
      </c>
      <c r="F193" s="141" t="s">
        <v>201</v>
      </c>
      <c r="I193" s="142"/>
      <c r="L193" s="31"/>
      <c r="M193" s="143"/>
      <c r="T193" s="55"/>
      <c r="AT193" s="16" t="s">
        <v>132</v>
      </c>
      <c r="AU193" s="16" t="s">
        <v>88</v>
      </c>
    </row>
    <row r="194" spans="2:65" s="12" customFormat="1" ht="11.25">
      <c r="B194" s="144"/>
      <c r="D194" s="140" t="s">
        <v>134</v>
      </c>
      <c r="E194" s="145" t="s">
        <v>1</v>
      </c>
      <c r="F194" s="146" t="s">
        <v>174</v>
      </c>
      <c r="H194" s="145" t="s">
        <v>1</v>
      </c>
      <c r="I194" s="147"/>
      <c r="L194" s="144"/>
      <c r="M194" s="148"/>
      <c r="T194" s="149"/>
      <c r="AT194" s="145" t="s">
        <v>134</v>
      </c>
      <c r="AU194" s="145" t="s">
        <v>88</v>
      </c>
      <c r="AV194" s="12" t="s">
        <v>86</v>
      </c>
      <c r="AW194" s="12" t="s">
        <v>35</v>
      </c>
      <c r="AX194" s="12" t="s">
        <v>78</v>
      </c>
      <c r="AY194" s="145" t="s">
        <v>123</v>
      </c>
    </row>
    <row r="195" spans="2:65" s="13" customFormat="1" ht="11.25">
      <c r="B195" s="150"/>
      <c r="D195" s="140" t="s">
        <v>134</v>
      </c>
      <c r="E195" s="151" t="s">
        <v>1</v>
      </c>
      <c r="F195" s="152" t="s">
        <v>203</v>
      </c>
      <c r="H195" s="153">
        <v>1</v>
      </c>
      <c r="I195" s="154"/>
      <c r="L195" s="150"/>
      <c r="M195" s="155"/>
      <c r="T195" s="156"/>
      <c r="AT195" s="151" t="s">
        <v>134</v>
      </c>
      <c r="AU195" s="151" t="s">
        <v>88</v>
      </c>
      <c r="AV195" s="13" t="s">
        <v>88</v>
      </c>
      <c r="AW195" s="13" t="s">
        <v>35</v>
      </c>
      <c r="AX195" s="13" t="s">
        <v>78</v>
      </c>
      <c r="AY195" s="151" t="s">
        <v>123</v>
      </c>
    </row>
    <row r="196" spans="2:65" s="14" customFormat="1" ht="11.25">
      <c r="B196" s="157"/>
      <c r="D196" s="140" t="s">
        <v>134</v>
      </c>
      <c r="E196" s="158" t="s">
        <v>1</v>
      </c>
      <c r="F196" s="159" t="s">
        <v>137</v>
      </c>
      <c r="H196" s="160">
        <v>1</v>
      </c>
      <c r="I196" s="161"/>
      <c r="L196" s="157"/>
      <c r="M196" s="162"/>
      <c r="T196" s="163"/>
      <c r="AT196" s="158" t="s">
        <v>134</v>
      </c>
      <c r="AU196" s="158" t="s">
        <v>88</v>
      </c>
      <c r="AV196" s="14" t="s">
        <v>130</v>
      </c>
      <c r="AW196" s="14" t="s">
        <v>35</v>
      </c>
      <c r="AX196" s="14" t="s">
        <v>86</v>
      </c>
      <c r="AY196" s="158" t="s">
        <v>123</v>
      </c>
    </row>
    <row r="197" spans="2:65" s="11" customFormat="1" ht="22.9" customHeight="1">
      <c r="B197" s="115"/>
      <c r="D197" s="116" t="s">
        <v>77</v>
      </c>
      <c r="E197" s="125" t="s">
        <v>177</v>
      </c>
      <c r="F197" s="125" t="s">
        <v>204</v>
      </c>
      <c r="I197" s="118"/>
      <c r="J197" s="126">
        <f>BK197</f>
        <v>0</v>
      </c>
      <c r="L197" s="115"/>
      <c r="M197" s="120"/>
      <c r="P197" s="121">
        <f>SUM(P198:P200)</f>
        <v>0</v>
      </c>
      <c r="R197" s="121">
        <f>SUM(R198:R200)</f>
        <v>0.42368</v>
      </c>
      <c r="T197" s="122">
        <f>SUM(T198:T200)</f>
        <v>0</v>
      </c>
      <c r="AR197" s="116" t="s">
        <v>86</v>
      </c>
      <c r="AT197" s="123" t="s">
        <v>77</v>
      </c>
      <c r="AU197" s="123" t="s">
        <v>86</v>
      </c>
      <c r="AY197" s="116" t="s">
        <v>123</v>
      </c>
      <c r="BK197" s="124">
        <f>SUM(BK198:BK200)</f>
        <v>0</v>
      </c>
    </row>
    <row r="198" spans="2:65" s="1" customFormat="1" ht="16.5" customHeight="1">
      <c r="B198" s="31"/>
      <c r="C198" s="127" t="s">
        <v>205</v>
      </c>
      <c r="D198" s="127" t="s">
        <v>125</v>
      </c>
      <c r="E198" s="128" t="s">
        <v>206</v>
      </c>
      <c r="F198" s="129" t="s">
        <v>207</v>
      </c>
      <c r="G198" s="130" t="s">
        <v>208</v>
      </c>
      <c r="H198" s="131">
        <v>1</v>
      </c>
      <c r="I198" s="132"/>
      <c r="J198" s="133">
        <f>ROUND(I198*H198,2)</f>
        <v>0</v>
      </c>
      <c r="K198" s="129" t="s">
        <v>209</v>
      </c>
      <c r="L198" s="31"/>
      <c r="M198" s="134" t="s">
        <v>1</v>
      </c>
      <c r="N198" s="135" t="s">
        <v>43</v>
      </c>
      <c r="P198" s="136">
        <f>O198*H198</f>
        <v>0</v>
      </c>
      <c r="Q198" s="136">
        <v>0.42368</v>
      </c>
      <c r="R198" s="136">
        <f>Q198*H198</f>
        <v>0.42368</v>
      </c>
      <c r="S198" s="136">
        <v>0</v>
      </c>
      <c r="T198" s="137">
        <f>S198*H198</f>
        <v>0</v>
      </c>
      <c r="AR198" s="138" t="s">
        <v>130</v>
      </c>
      <c r="AT198" s="138" t="s">
        <v>125</v>
      </c>
      <c r="AU198" s="138" t="s">
        <v>88</v>
      </c>
      <c r="AY198" s="16" t="s">
        <v>123</v>
      </c>
      <c r="BE198" s="139">
        <f>IF(N198="základní",J198,0)</f>
        <v>0</v>
      </c>
      <c r="BF198" s="139">
        <f>IF(N198="snížená",J198,0)</f>
        <v>0</v>
      </c>
      <c r="BG198" s="139">
        <f>IF(N198="zákl. přenesená",J198,0)</f>
        <v>0</v>
      </c>
      <c r="BH198" s="139">
        <f>IF(N198="sníž. přenesená",J198,0)</f>
        <v>0</v>
      </c>
      <c r="BI198" s="139">
        <f>IF(N198="nulová",J198,0)</f>
        <v>0</v>
      </c>
      <c r="BJ198" s="16" t="s">
        <v>86</v>
      </c>
      <c r="BK198" s="139">
        <f>ROUND(I198*H198,2)</f>
        <v>0</v>
      </c>
      <c r="BL198" s="16" t="s">
        <v>130</v>
      </c>
      <c r="BM198" s="138" t="s">
        <v>210</v>
      </c>
    </row>
    <row r="199" spans="2:65" s="1" customFormat="1" ht="11.25">
      <c r="B199" s="31"/>
      <c r="D199" s="140" t="s">
        <v>132</v>
      </c>
      <c r="F199" s="141" t="s">
        <v>207</v>
      </c>
      <c r="I199" s="142"/>
      <c r="L199" s="31"/>
      <c r="M199" s="143"/>
      <c r="T199" s="55"/>
      <c r="AT199" s="16" t="s">
        <v>132</v>
      </c>
      <c r="AU199" s="16" t="s">
        <v>88</v>
      </c>
    </row>
    <row r="200" spans="2:65" s="13" customFormat="1" ht="11.25">
      <c r="B200" s="150"/>
      <c r="D200" s="140" t="s">
        <v>134</v>
      </c>
      <c r="E200" s="151" t="s">
        <v>1</v>
      </c>
      <c r="F200" s="152" t="s">
        <v>86</v>
      </c>
      <c r="H200" s="153">
        <v>1</v>
      </c>
      <c r="I200" s="154"/>
      <c r="L200" s="150"/>
      <c r="M200" s="155"/>
      <c r="T200" s="156"/>
      <c r="AT200" s="151" t="s">
        <v>134</v>
      </c>
      <c r="AU200" s="151" t="s">
        <v>88</v>
      </c>
      <c r="AV200" s="13" t="s">
        <v>88</v>
      </c>
      <c r="AW200" s="13" t="s">
        <v>35</v>
      </c>
      <c r="AX200" s="13" t="s">
        <v>86</v>
      </c>
      <c r="AY200" s="151" t="s">
        <v>123</v>
      </c>
    </row>
    <row r="201" spans="2:65" s="11" customFormat="1" ht="22.9" customHeight="1">
      <c r="B201" s="115"/>
      <c r="D201" s="116" t="s">
        <v>77</v>
      </c>
      <c r="E201" s="125" t="s">
        <v>182</v>
      </c>
      <c r="F201" s="125" t="s">
        <v>211</v>
      </c>
      <c r="I201" s="118"/>
      <c r="J201" s="126">
        <f>BK201</f>
        <v>0</v>
      </c>
      <c r="L201" s="115"/>
      <c r="M201" s="120"/>
      <c r="P201" s="121">
        <f>SUM(P202:P298)</f>
        <v>0</v>
      </c>
      <c r="R201" s="121">
        <f>SUM(R202:R298)</f>
        <v>75.299425999999997</v>
      </c>
      <c r="T201" s="122">
        <f>SUM(T202:T298)</f>
        <v>18.763999999999999</v>
      </c>
      <c r="AR201" s="116" t="s">
        <v>86</v>
      </c>
      <c r="AT201" s="123" t="s">
        <v>77</v>
      </c>
      <c r="AU201" s="123" t="s">
        <v>86</v>
      </c>
      <c r="AY201" s="116" t="s">
        <v>123</v>
      </c>
      <c r="BK201" s="124">
        <f>SUM(BK202:BK298)</f>
        <v>0</v>
      </c>
    </row>
    <row r="202" spans="2:65" s="1" customFormat="1" ht="16.5" customHeight="1">
      <c r="B202" s="31"/>
      <c r="C202" s="127" t="s">
        <v>212</v>
      </c>
      <c r="D202" s="127" t="s">
        <v>125</v>
      </c>
      <c r="E202" s="128" t="s">
        <v>213</v>
      </c>
      <c r="F202" s="129" t="s">
        <v>214</v>
      </c>
      <c r="G202" s="130" t="s">
        <v>157</v>
      </c>
      <c r="H202" s="131">
        <v>155</v>
      </c>
      <c r="I202" s="132"/>
      <c r="J202" s="133">
        <f>ROUND(I202*H202,2)</f>
        <v>0</v>
      </c>
      <c r="K202" s="129" t="s">
        <v>129</v>
      </c>
      <c r="L202" s="31"/>
      <c r="M202" s="134" t="s">
        <v>1</v>
      </c>
      <c r="N202" s="135" t="s">
        <v>43</v>
      </c>
      <c r="P202" s="136">
        <f>O202*H202</f>
        <v>0</v>
      </c>
      <c r="Q202" s="136">
        <v>1E-4</v>
      </c>
      <c r="R202" s="136">
        <f>Q202*H202</f>
        <v>1.55E-2</v>
      </c>
      <c r="S202" s="136">
        <v>0</v>
      </c>
      <c r="T202" s="137">
        <f>S202*H202</f>
        <v>0</v>
      </c>
      <c r="AR202" s="138" t="s">
        <v>130</v>
      </c>
      <c r="AT202" s="138" t="s">
        <v>125</v>
      </c>
      <c r="AU202" s="138" t="s">
        <v>88</v>
      </c>
      <c r="AY202" s="16" t="s">
        <v>123</v>
      </c>
      <c r="BE202" s="139">
        <f>IF(N202="základní",J202,0)</f>
        <v>0</v>
      </c>
      <c r="BF202" s="139">
        <f>IF(N202="snížená",J202,0)</f>
        <v>0</v>
      </c>
      <c r="BG202" s="139">
        <f>IF(N202="zákl. přenesená",J202,0)</f>
        <v>0</v>
      </c>
      <c r="BH202" s="139">
        <f>IF(N202="sníž. přenesená",J202,0)</f>
        <v>0</v>
      </c>
      <c r="BI202" s="139">
        <f>IF(N202="nulová",J202,0)</f>
        <v>0</v>
      </c>
      <c r="BJ202" s="16" t="s">
        <v>86</v>
      </c>
      <c r="BK202" s="139">
        <f>ROUND(I202*H202,2)</f>
        <v>0</v>
      </c>
      <c r="BL202" s="16" t="s">
        <v>130</v>
      </c>
      <c r="BM202" s="138" t="s">
        <v>215</v>
      </c>
    </row>
    <row r="203" spans="2:65" s="1" customFormat="1" ht="11.25">
      <c r="B203" s="31"/>
      <c r="D203" s="140" t="s">
        <v>132</v>
      </c>
      <c r="F203" s="141" t="s">
        <v>216</v>
      </c>
      <c r="I203" s="142"/>
      <c r="L203" s="31"/>
      <c r="M203" s="143"/>
      <c r="T203" s="55"/>
      <c r="AT203" s="16" t="s">
        <v>132</v>
      </c>
      <c r="AU203" s="16" t="s">
        <v>88</v>
      </c>
    </row>
    <row r="204" spans="2:65" s="12" customFormat="1" ht="11.25">
      <c r="B204" s="144"/>
      <c r="D204" s="140" t="s">
        <v>134</v>
      </c>
      <c r="E204" s="145" t="s">
        <v>1</v>
      </c>
      <c r="F204" s="146" t="s">
        <v>174</v>
      </c>
      <c r="H204" s="145" t="s">
        <v>1</v>
      </c>
      <c r="I204" s="147"/>
      <c r="L204" s="144"/>
      <c r="M204" s="148"/>
      <c r="T204" s="149"/>
      <c r="AT204" s="145" t="s">
        <v>134</v>
      </c>
      <c r="AU204" s="145" t="s">
        <v>88</v>
      </c>
      <c r="AV204" s="12" t="s">
        <v>86</v>
      </c>
      <c r="AW204" s="12" t="s">
        <v>35</v>
      </c>
      <c r="AX204" s="12" t="s">
        <v>78</v>
      </c>
      <c r="AY204" s="145" t="s">
        <v>123</v>
      </c>
    </row>
    <row r="205" spans="2:65" s="13" customFormat="1" ht="11.25">
      <c r="B205" s="150"/>
      <c r="D205" s="140" t="s">
        <v>134</v>
      </c>
      <c r="E205" s="151" t="s">
        <v>1</v>
      </c>
      <c r="F205" s="152" t="s">
        <v>217</v>
      </c>
      <c r="H205" s="153">
        <v>155</v>
      </c>
      <c r="I205" s="154"/>
      <c r="L205" s="150"/>
      <c r="M205" s="155"/>
      <c r="T205" s="156"/>
      <c r="AT205" s="151" t="s">
        <v>134</v>
      </c>
      <c r="AU205" s="151" t="s">
        <v>88</v>
      </c>
      <c r="AV205" s="13" t="s">
        <v>88</v>
      </c>
      <c r="AW205" s="13" t="s">
        <v>35</v>
      </c>
      <c r="AX205" s="13" t="s">
        <v>78</v>
      </c>
      <c r="AY205" s="151" t="s">
        <v>123</v>
      </c>
    </row>
    <row r="206" spans="2:65" s="14" customFormat="1" ht="11.25">
      <c r="B206" s="157"/>
      <c r="D206" s="140" t="s">
        <v>134</v>
      </c>
      <c r="E206" s="158" t="s">
        <v>1</v>
      </c>
      <c r="F206" s="159" t="s">
        <v>137</v>
      </c>
      <c r="H206" s="160">
        <v>155</v>
      </c>
      <c r="I206" s="161"/>
      <c r="L206" s="157"/>
      <c r="M206" s="162"/>
      <c r="T206" s="163"/>
      <c r="AT206" s="158" t="s">
        <v>134</v>
      </c>
      <c r="AU206" s="158" t="s">
        <v>88</v>
      </c>
      <c r="AV206" s="14" t="s">
        <v>130</v>
      </c>
      <c r="AW206" s="14" t="s">
        <v>35</v>
      </c>
      <c r="AX206" s="14" t="s">
        <v>86</v>
      </c>
      <c r="AY206" s="158" t="s">
        <v>123</v>
      </c>
    </row>
    <row r="207" spans="2:65" s="1" customFormat="1" ht="16.5" customHeight="1">
      <c r="B207" s="31"/>
      <c r="C207" s="127" t="s">
        <v>218</v>
      </c>
      <c r="D207" s="127" t="s">
        <v>125</v>
      </c>
      <c r="E207" s="128" t="s">
        <v>219</v>
      </c>
      <c r="F207" s="129" t="s">
        <v>220</v>
      </c>
      <c r="G207" s="130" t="s">
        <v>157</v>
      </c>
      <c r="H207" s="131">
        <v>9.5</v>
      </c>
      <c r="I207" s="132"/>
      <c r="J207" s="133">
        <f>ROUND(I207*H207,2)</f>
        <v>0</v>
      </c>
      <c r="K207" s="129" t="s">
        <v>129</v>
      </c>
      <c r="L207" s="31"/>
      <c r="M207" s="134" t="s">
        <v>1</v>
      </c>
      <c r="N207" s="135" t="s">
        <v>43</v>
      </c>
      <c r="P207" s="136">
        <f>O207*H207</f>
        <v>0</v>
      </c>
      <c r="Q207" s="136">
        <v>1E-4</v>
      </c>
      <c r="R207" s="136">
        <f>Q207*H207</f>
        <v>9.5E-4</v>
      </c>
      <c r="S207" s="136">
        <v>0</v>
      </c>
      <c r="T207" s="137">
        <f>S207*H207</f>
        <v>0</v>
      </c>
      <c r="AR207" s="138" t="s">
        <v>130</v>
      </c>
      <c r="AT207" s="138" t="s">
        <v>125</v>
      </c>
      <c r="AU207" s="138" t="s">
        <v>88</v>
      </c>
      <c r="AY207" s="16" t="s">
        <v>123</v>
      </c>
      <c r="BE207" s="139">
        <f>IF(N207="základní",J207,0)</f>
        <v>0</v>
      </c>
      <c r="BF207" s="139">
        <f>IF(N207="snížená",J207,0)</f>
        <v>0</v>
      </c>
      <c r="BG207" s="139">
        <f>IF(N207="zákl. přenesená",J207,0)</f>
        <v>0</v>
      </c>
      <c r="BH207" s="139">
        <f>IF(N207="sníž. přenesená",J207,0)</f>
        <v>0</v>
      </c>
      <c r="BI207" s="139">
        <f>IF(N207="nulová",J207,0)</f>
        <v>0</v>
      </c>
      <c r="BJ207" s="16" t="s">
        <v>86</v>
      </c>
      <c r="BK207" s="139">
        <f>ROUND(I207*H207,2)</f>
        <v>0</v>
      </c>
      <c r="BL207" s="16" t="s">
        <v>130</v>
      </c>
      <c r="BM207" s="138" t="s">
        <v>221</v>
      </c>
    </row>
    <row r="208" spans="2:65" s="1" customFormat="1" ht="11.25">
      <c r="B208" s="31"/>
      <c r="D208" s="140" t="s">
        <v>132</v>
      </c>
      <c r="F208" s="141" t="s">
        <v>222</v>
      </c>
      <c r="I208" s="142"/>
      <c r="L208" s="31"/>
      <c r="M208" s="143"/>
      <c r="T208" s="55"/>
      <c r="AT208" s="16" t="s">
        <v>132</v>
      </c>
      <c r="AU208" s="16" t="s">
        <v>88</v>
      </c>
    </row>
    <row r="209" spans="2:65" s="12" customFormat="1" ht="11.25">
      <c r="B209" s="144"/>
      <c r="D209" s="140" t="s">
        <v>134</v>
      </c>
      <c r="E209" s="145" t="s">
        <v>1</v>
      </c>
      <c r="F209" s="146" t="s">
        <v>174</v>
      </c>
      <c r="H209" s="145" t="s">
        <v>1</v>
      </c>
      <c r="I209" s="147"/>
      <c r="L209" s="144"/>
      <c r="M209" s="148"/>
      <c r="T209" s="149"/>
      <c r="AT209" s="145" t="s">
        <v>134</v>
      </c>
      <c r="AU209" s="145" t="s">
        <v>88</v>
      </c>
      <c r="AV209" s="12" t="s">
        <v>86</v>
      </c>
      <c r="AW209" s="12" t="s">
        <v>35</v>
      </c>
      <c r="AX209" s="12" t="s">
        <v>78</v>
      </c>
      <c r="AY209" s="145" t="s">
        <v>123</v>
      </c>
    </row>
    <row r="210" spans="2:65" s="13" customFormat="1" ht="11.25">
      <c r="B210" s="150"/>
      <c r="D210" s="140" t="s">
        <v>134</v>
      </c>
      <c r="E210" s="151" t="s">
        <v>1</v>
      </c>
      <c r="F210" s="152" t="s">
        <v>223</v>
      </c>
      <c r="H210" s="153">
        <v>9.5</v>
      </c>
      <c r="I210" s="154"/>
      <c r="L210" s="150"/>
      <c r="M210" s="155"/>
      <c r="T210" s="156"/>
      <c r="AT210" s="151" t="s">
        <v>134</v>
      </c>
      <c r="AU210" s="151" t="s">
        <v>88</v>
      </c>
      <c r="AV210" s="13" t="s">
        <v>88</v>
      </c>
      <c r="AW210" s="13" t="s">
        <v>35</v>
      </c>
      <c r="AX210" s="13" t="s">
        <v>78</v>
      </c>
      <c r="AY210" s="151" t="s">
        <v>123</v>
      </c>
    </row>
    <row r="211" spans="2:65" s="14" customFormat="1" ht="11.25">
      <c r="B211" s="157"/>
      <c r="D211" s="140" t="s">
        <v>134</v>
      </c>
      <c r="E211" s="158" t="s">
        <v>1</v>
      </c>
      <c r="F211" s="159" t="s">
        <v>137</v>
      </c>
      <c r="H211" s="160">
        <v>9.5</v>
      </c>
      <c r="I211" s="161"/>
      <c r="L211" s="157"/>
      <c r="M211" s="162"/>
      <c r="T211" s="163"/>
      <c r="AT211" s="158" t="s">
        <v>134</v>
      </c>
      <c r="AU211" s="158" t="s">
        <v>88</v>
      </c>
      <c r="AV211" s="14" t="s">
        <v>130</v>
      </c>
      <c r="AW211" s="14" t="s">
        <v>35</v>
      </c>
      <c r="AX211" s="14" t="s">
        <v>86</v>
      </c>
      <c r="AY211" s="158" t="s">
        <v>123</v>
      </c>
    </row>
    <row r="212" spans="2:65" s="1" customFormat="1" ht="16.5" customHeight="1">
      <c r="B212" s="31"/>
      <c r="C212" s="127" t="s">
        <v>224</v>
      </c>
      <c r="D212" s="127" t="s">
        <v>125</v>
      </c>
      <c r="E212" s="128" t="s">
        <v>225</v>
      </c>
      <c r="F212" s="129" t="s">
        <v>226</v>
      </c>
      <c r="G212" s="130" t="s">
        <v>157</v>
      </c>
      <c r="H212" s="131">
        <v>155</v>
      </c>
      <c r="I212" s="132"/>
      <c r="J212" s="133">
        <f>ROUND(I212*H212,2)</f>
        <v>0</v>
      </c>
      <c r="K212" s="129" t="s">
        <v>129</v>
      </c>
      <c r="L212" s="31"/>
      <c r="M212" s="134" t="s">
        <v>1</v>
      </c>
      <c r="N212" s="135" t="s">
        <v>43</v>
      </c>
      <c r="P212" s="136">
        <f>O212*H212</f>
        <v>0</v>
      </c>
      <c r="Q212" s="136">
        <v>2.0000000000000001E-4</v>
      </c>
      <c r="R212" s="136">
        <f>Q212*H212</f>
        <v>3.1E-2</v>
      </c>
      <c r="S212" s="136">
        <v>0</v>
      </c>
      <c r="T212" s="137">
        <f>S212*H212</f>
        <v>0</v>
      </c>
      <c r="AR212" s="138" t="s">
        <v>130</v>
      </c>
      <c r="AT212" s="138" t="s">
        <v>125</v>
      </c>
      <c r="AU212" s="138" t="s">
        <v>88</v>
      </c>
      <c r="AY212" s="16" t="s">
        <v>123</v>
      </c>
      <c r="BE212" s="139">
        <f>IF(N212="základní",J212,0)</f>
        <v>0</v>
      </c>
      <c r="BF212" s="139">
        <f>IF(N212="snížená",J212,0)</f>
        <v>0</v>
      </c>
      <c r="BG212" s="139">
        <f>IF(N212="zákl. přenesená",J212,0)</f>
        <v>0</v>
      </c>
      <c r="BH212" s="139">
        <f>IF(N212="sníž. přenesená",J212,0)</f>
        <v>0</v>
      </c>
      <c r="BI212" s="139">
        <f>IF(N212="nulová",J212,0)</f>
        <v>0</v>
      </c>
      <c r="BJ212" s="16" t="s">
        <v>86</v>
      </c>
      <c r="BK212" s="139">
        <f>ROUND(I212*H212,2)</f>
        <v>0</v>
      </c>
      <c r="BL212" s="16" t="s">
        <v>130</v>
      </c>
      <c r="BM212" s="138" t="s">
        <v>227</v>
      </c>
    </row>
    <row r="213" spans="2:65" s="1" customFormat="1" ht="11.25">
      <c r="B213" s="31"/>
      <c r="D213" s="140" t="s">
        <v>132</v>
      </c>
      <c r="F213" s="141" t="s">
        <v>228</v>
      </c>
      <c r="I213" s="142"/>
      <c r="L213" s="31"/>
      <c r="M213" s="143"/>
      <c r="T213" s="55"/>
      <c r="AT213" s="16" t="s">
        <v>132</v>
      </c>
      <c r="AU213" s="16" t="s">
        <v>88</v>
      </c>
    </row>
    <row r="214" spans="2:65" s="12" customFormat="1" ht="11.25">
      <c r="B214" s="144"/>
      <c r="D214" s="140" t="s">
        <v>134</v>
      </c>
      <c r="E214" s="145" t="s">
        <v>1</v>
      </c>
      <c r="F214" s="146" t="s">
        <v>174</v>
      </c>
      <c r="H214" s="145" t="s">
        <v>1</v>
      </c>
      <c r="I214" s="147"/>
      <c r="L214" s="144"/>
      <c r="M214" s="148"/>
      <c r="T214" s="149"/>
      <c r="AT214" s="145" t="s">
        <v>134</v>
      </c>
      <c r="AU214" s="145" t="s">
        <v>88</v>
      </c>
      <c r="AV214" s="12" t="s">
        <v>86</v>
      </c>
      <c r="AW214" s="12" t="s">
        <v>35</v>
      </c>
      <c r="AX214" s="12" t="s">
        <v>78</v>
      </c>
      <c r="AY214" s="145" t="s">
        <v>123</v>
      </c>
    </row>
    <row r="215" spans="2:65" s="13" customFormat="1" ht="11.25">
      <c r="B215" s="150"/>
      <c r="D215" s="140" t="s">
        <v>134</v>
      </c>
      <c r="E215" s="151" t="s">
        <v>1</v>
      </c>
      <c r="F215" s="152" t="s">
        <v>217</v>
      </c>
      <c r="H215" s="153">
        <v>155</v>
      </c>
      <c r="I215" s="154"/>
      <c r="L215" s="150"/>
      <c r="M215" s="155"/>
      <c r="T215" s="156"/>
      <c r="AT215" s="151" t="s">
        <v>134</v>
      </c>
      <c r="AU215" s="151" t="s">
        <v>88</v>
      </c>
      <c r="AV215" s="13" t="s">
        <v>88</v>
      </c>
      <c r="AW215" s="13" t="s">
        <v>35</v>
      </c>
      <c r="AX215" s="13" t="s">
        <v>78</v>
      </c>
      <c r="AY215" s="151" t="s">
        <v>123</v>
      </c>
    </row>
    <row r="216" spans="2:65" s="14" customFormat="1" ht="11.25">
      <c r="B216" s="157"/>
      <c r="D216" s="140" t="s">
        <v>134</v>
      </c>
      <c r="E216" s="158" t="s">
        <v>1</v>
      </c>
      <c r="F216" s="159" t="s">
        <v>137</v>
      </c>
      <c r="H216" s="160">
        <v>155</v>
      </c>
      <c r="I216" s="161"/>
      <c r="L216" s="157"/>
      <c r="M216" s="162"/>
      <c r="T216" s="163"/>
      <c r="AT216" s="158" t="s">
        <v>134</v>
      </c>
      <c r="AU216" s="158" t="s">
        <v>88</v>
      </c>
      <c r="AV216" s="14" t="s">
        <v>130</v>
      </c>
      <c r="AW216" s="14" t="s">
        <v>35</v>
      </c>
      <c r="AX216" s="14" t="s">
        <v>86</v>
      </c>
      <c r="AY216" s="158" t="s">
        <v>123</v>
      </c>
    </row>
    <row r="217" spans="2:65" s="1" customFormat="1" ht="16.5" customHeight="1">
      <c r="B217" s="31"/>
      <c r="C217" s="127" t="s">
        <v>229</v>
      </c>
      <c r="D217" s="127" t="s">
        <v>125</v>
      </c>
      <c r="E217" s="128" t="s">
        <v>230</v>
      </c>
      <c r="F217" s="129" t="s">
        <v>231</v>
      </c>
      <c r="G217" s="130" t="s">
        <v>157</v>
      </c>
      <c r="H217" s="131">
        <v>9.5</v>
      </c>
      <c r="I217" s="132"/>
      <c r="J217" s="133">
        <f>ROUND(I217*H217,2)</f>
        <v>0</v>
      </c>
      <c r="K217" s="129" t="s">
        <v>129</v>
      </c>
      <c r="L217" s="31"/>
      <c r="M217" s="134" t="s">
        <v>1</v>
      </c>
      <c r="N217" s="135" t="s">
        <v>43</v>
      </c>
      <c r="P217" s="136">
        <f>O217*H217</f>
        <v>0</v>
      </c>
      <c r="Q217" s="136">
        <v>2.0000000000000001E-4</v>
      </c>
      <c r="R217" s="136">
        <f>Q217*H217</f>
        <v>1.9E-3</v>
      </c>
      <c r="S217" s="136">
        <v>0</v>
      </c>
      <c r="T217" s="137">
        <f>S217*H217</f>
        <v>0</v>
      </c>
      <c r="AR217" s="138" t="s">
        <v>130</v>
      </c>
      <c r="AT217" s="138" t="s">
        <v>125</v>
      </c>
      <c r="AU217" s="138" t="s">
        <v>88</v>
      </c>
      <c r="AY217" s="16" t="s">
        <v>123</v>
      </c>
      <c r="BE217" s="139">
        <f>IF(N217="základní",J217,0)</f>
        <v>0</v>
      </c>
      <c r="BF217" s="139">
        <f>IF(N217="snížená",J217,0)</f>
        <v>0</v>
      </c>
      <c r="BG217" s="139">
        <f>IF(N217="zákl. přenesená",J217,0)</f>
        <v>0</v>
      </c>
      <c r="BH217" s="139">
        <f>IF(N217="sníž. přenesená",J217,0)</f>
        <v>0</v>
      </c>
      <c r="BI217" s="139">
        <f>IF(N217="nulová",J217,0)</f>
        <v>0</v>
      </c>
      <c r="BJ217" s="16" t="s">
        <v>86</v>
      </c>
      <c r="BK217" s="139">
        <f>ROUND(I217*H217,2)</f>
        <v>0</v>
      </c>
      <c r="BL217" s="16" t="s">
        <v>130</v>
      </c>
      <c r="BM217" s="138" t="s">
        <v>232</v>
      </c>
    </row>
    <row r="218" spans="2:65" s="1" customFormat="1" ht="11.25">
      <c r="B218" s="31"/>
      <c r="D218" s="140" t="s">
        <v>132</v>
      </c>
      <c r="F218" s="141" t="s">
        <v>233</v>
      </c>
      <c r="I218" s="142"/>
      <c r="L218" s="31"/>
      <c r="M218" s="143"/>
      <c r="T218" s="55"/>
      <c r="AT218" s="16" t="s">
        <v>132</v>
      </c>
      <c r="AU218" s="16" t="s">
        <v>88</v>
      </c>
    </row>
    <row r="219" spans="2:65" s="12" customFormat="1" ht="11.25">
      <c r="B219" s="144"/>
      <c r="D219" s="140" t="s">
        <v>134</v>
      </c>
      <c r="E219" s="145" t="s">
        <v>1</v>
      </c>
      <c r="F219" s="146" t="s">
        <v>174</v>
      </c>
      <c r="H219" s="145" t="s">
        <v>1</v>
      </c>
      <c r="I219" s="147"/>
      <c r="L219" s="144"/>
      <c r="M219" s="148"/>
      <c r="T219" s="149"/>
      <c r="AT219" s="145" t="s">
        <v>134</v>
      </c>
      <c r="AU219" s="145" t="s">
        <v>88</v>
      </c>
      <c r="AV219" s="12" t="s">
        <v>86</v>
      </c>
      <c r="AW219" s="12" t="s">
        <v>35</v>
      </c>
      <c r="AX219" s="12" t="s">
        <v>78</v>
      </c>
      <c r="AY219" s="145" t="s">
        <v>123</v>
      </c>
    </row>
    <row r="220" spans="2:65" s="13" customFormat="1" ht="11.25">
      <c r="B220" s="150"/>
      <c r="D220" s="140" t="s">
        <v>134</v>
      </c>
      <c r="E220" s="151" t="s">
        <v>1</v>
      </c>
      <c r="F220" s="152" t="s">
        <v>223</v>
      </c>
      <c r="H220" s="153">
        <v>9.5</v>
      </c>
      <c r="I220" s="154"/>
      <c r="L220" s="150"/>
      <c r="M220" s="155"/>
      <c r="T220" s="156"/>
      <c r="AT220" s="151" t="s">
        <v>134</v>
      </c>
      <c r="AU220" s="151" t="s">
        <v>88</v>
      </c>
      <c r="AV220" s="13" t="s">
        <v>88</v>
      </c>
      <c r="AW220" s="13" t="s">
        <v>35</v>
      </c>
      <c r="AX220" s="13" t="s">
        <v>78</v>
      </c>
      <c r="AY220" s="151" t="s">
        <v>123</v>
      </c>
    </row>
    <row r="221" spans="2:65" s="14" customFormat="1" ht="11.25">
      <c r="B221" s="157"/>
      <c r="D221" s="140" t="s">
        <v>134</v>
      </c>
      <c r="E221" s="158" t="s">
        <v>1</v>
      </c>
      <c r="F221" s="159" t="s">
        <v>137</v>
      </c>
      <c r="H221" s="160">
        <v>9.5</v>
      </c>
      <c r="I221" s="161"/>
      <c r="L221" s="157"/>
      <c r="M221" s="162"/>
      <c r="T221" s="163"/>
      <c r="AT221" s="158" t="s">
        <v>134</v>
      </c>
      <c r="AU221" s="158" t="s">
        <v>88</v>
      </c>
      <c r="AV221" s="14" t="s">
        <v>130</v>
      </c>
      <c r="AW221" s="14" t="s">
        <v>35</v>
      </c>
      <c r="AX221" s="14" t="s">
        <v>86</v>
      </c>
      <c r="AY221" s="158" t="s">
        <v>123</v>
      </c>
    </row>
    <row r="222" spans="2:65" s="1" customFormat="1" ht="16.5" customHeight="1">
      <c r="B222" s="31"/>
      <c r="C222" s="127" t="s">
        <v>234</v>
      </c>
      <c r="D222" s="127" t="s">
        <v>125</v>
      </c>
      <c r="E222" s="128" t="s">
        <v>235</v>
      </c>
      <c r="F222" s="129" t="s">
        <v>236</v>
      </c>
      <c r="G222" s="130" t="s">
        <v>157</v>
      </c>
      <c r="H222" s="131">
        <v>164.5</v>
      </c>
      <c r="I222" s="132"/>
      <c r="J222" s="133">
        <f>ROUND(I222*H222,2)</f>
        <v>0</v>
      </c>
      <c r="K222" s="129" t="s">
        <v>129</v>
      </c>
      <c r="L222" s="31"/>
      <c r="M222" s="134" t="s">
        <v>1</v>
      </c>
      <c r="N222" s="135" t="s">
        <v>43</v>
      </c>
      <c r="P222" s="136">
        <f>O222*H222</f>
        <v>0</v>
      </c>
      <c r="Q222" s="136">
        <v>0</v>
      </c>
      <c r="R222" s="136">
        <f>Q222*H222</f>
        <v>0</v>
      </c>
      <c r="S222" s="136">
        <v>0</v>
      </c>
      <c r="T222" s="137">
        <f>S222*H222</f>
        <v>0</v>
      </c>
      <c r="AR222" s="138" t="s">
        <v>130</v>
      </c>
      <c r="AT222" s="138" t="s">
        <v>125</v>
      </c>
      <c r="AU222" s="138" t="s">
        <v>88</v>
      </c>
      <c r="AY222" s="16" t="s">
        <v>123</v>
      </c>
      <c r="BE222" s="139">
        <f>IF(N222="základní",J222,0)</f>
        <v>0</v>
      </c>
      <c r="BF222" s="139">
        <f>IF(N222="snížená",J222,0)</f>
        <v>0</v>
      </c>
      <c r="BG222" s="139">
        <f>IF(N222="zákl. přenesená",J222,0)</f>
        <v>0</v>
      </c>
      <c r="BH222" s="139">
        <f>IF(N222="sníž. přenesená",J222,0)</f>
        <v>0</v>
      </c>
      <c r="BI222" s="139">
        <f>IF(N222="nulová",J222,0)</f>
        <v>0</v>
      </c>
      <c r="BJ222" s="16" t="s">
        <v>86</v>
      </c>
      <c r="BK222" s="139">
        <f>ROUND(I222*H222,2)</f>
        <v>0</v>
      </c>
      <c r="BL222" s="16" t="s">
        <v>130</v>
      </c>
      <c r="BM222" s="138" t="s">
        <v>237</v>
      </c>
    </row>
    <row r="223" spans="2:65" s="1" customFormat="1" ht="11.25">
      <c r="B223" s="31"/>
      <c r="D223" s="140" t="s">
        <v>132</v>
      </c>
      <c r="F223" s="141" t="s">
        <v>238</v>
      </c>
      <c r="I223" s="142"/>
      <c r="L223" s="31"/>
      <c r="M223" s="143"/>
      <c r="T223" s="55"/>
      <c r="AT223" s="16" t="s">
        <v>132</v>
      </c>
      <c r="AU223" s="16" t="s">
        <v>88</v>
      </c>
    </row>
    <row r="224" spans="2:65" s="12" customFormat="1" ht="11.25">
      <c r="B224" s="144"/>
      <c r="D224" s="140" t="s">
        <v>134</v>
      </c>
      <c r="E224" s="145" t="s">
        <v>1</v>
      </c>
      <c r="F224" s="146" t="s">
        <v>174</v>
      </c>
      <c r="H224" s="145" t="s">
        <v>1</v>
      </c>
      <c r="I224" s="147"/>
      <c r="L224" s="144"/>
      <c r="M224" s="148"/>
      <c r="T224" s="149"/>
      <c r="AT224" s="145" t="s">
        <v>134</v>
      </c>
      <c r="AU224" s="145" t="s">
        <v>88</v>
      </c>
      <c r="AV224" s="12" t="s">
        <v>86</v>
      </c>
      <c r="AW224" s="12" t="s">
        <v>35</v>
      </c>
      <c r="AX224" s="12" t="s">
        <v>78</v>
      </c>
      <c r="AY224" s="145" t="s">
        <v>123</v>
      </c>
    </row>
    <row r="225" spans="2:65" s="13" customFormat="1" ht="11.25">
      <c r="B225" s="150"/>
      <c r="D225" s="140" t="s">
        <v>134</v>
      </c>
      <c r="E225" s="151" t="s">
        <v>1</v>
      </c>
      <c r="F225" s="152" t="s">
        <v>217</v>
      </c>
      <c r="H225" s="153">
        <v>155</v>
      </c>
      <c r="I225" s="154"/>
      <c r="L225" s="150"/>
      <c r="M225" s="155"/>
      <c r="T225" s="156"/>
      <c r="AT225" s="151" t="s">
        <v>134</v>
      </c>
      <c r="AU225" s="151" t="s">
        <v>88</v>
      </c>
      <c r="AV225" s="13" t="s">
        <v>88</v>
      </c>
      <c r="AW225" s="13" t="s">
        <v>35</v>
      </c>
      <c r="AX225" s="13" t="s">
        <v>78</v>
      </c>
      <c r="AY225" s="151" t="s">
        <v>123</v>
      </c>
    </row>
    <row r="226" spans="2:65" s="13" customFormat="1" ht="11.25">
      <c r="B226" s="150"/>
      <c r="D226" s="140" t="s">
        <v>134</v>
      </c>
      <c r="E226" s="151" t="s">
        <v>1</v>
      </c>
      <c r="F226" s="152" t="s">
        <v>223</v>
      </c>
      <c r="H226" s="153">
        <v>9.5</v>
      </c>
      <c r="I226" s="154"/>
      <c r="L226" s="150"/>
      <c r="M226" s="155"/>
      <c r="T226" s="156"/>
      <c r="AT226" s="151" t="s">
        <v>134</v>
      </c>
      <c r="AU226" s="151" t="s">
        <v>88</v>
      </c>
      <c r="AV226" s="13" t="s">
        <v>88</v>
      </c>
      <c r="AW226" s="13" t="s">
        <v>35</v>
      </c>
      <c r="AX226" s="13" t="s">
        <v>78</v>
      </c>
      <c r="AY226" s="151" t="s">
        <v>123</v>
      </c>
    </row>
    <row r="227" spans="2:65" s="14" customFormat="1" ht="11.25">
      <c r="B227" s="157"/>
      <c r="D227" s="140" t="s">
        <v>134</v>
      </c>
      <c r="E227" s="158" t="s">
        <v>1</v>
      </c>
      <c r="F227" s="159" t="s">
        <v>137</v>
      </c>
      <c r="H227" s="160">
        <v>164.5</v>
      </c>
      <c r="I227" s="161"/>
      <c r="L227" s="157"/>
      <c r="M227" s="162"/>
      <c r="T227" s="163"/>
      <c r="AT227" s="158" t="s">
        <v>134</v>
      </c>
      <c r="AU227" s="158" t="s">
        <v>88</v>
      </c>
      <c r="AV227" s="14" t="s">
        <v>130</v>
      </c>
      <c r="AW227" s="14" t="s">
        <v>35</v>
      </c>
      <c r="AX227" s="14" t="s">
        <v>86</v>
      </c>
      <c r="AY227" s="158" t="s">
        <v>123</v>
      </c>
    </row>
    <row r="228" spans="2:65" s="1" customFormat="1" ht="16.5" customHeight="1">
      <c r="B228" s="31"/>
      <c r="C228" s="127" t="s">
        <v>239</v>
      </c>
      <c r="D228" s="127" t="s">
        <v>125</v>
      </c>
      <c r="E228" s="128" t="s">
        <v>240</v>
      </c>
      <c r="F228" s="129" t="s">
        <v>241</v>
      </c>
      <c r="G228" s="130" t="s">
        <v>157</v>
      </c>
      <c r="H228" s="131">
        <v>212</v>
      </c>
      <c r="I228" s="132"/>
      <c r="J228" s="133">
        <f>ROUND(I228*H228,2)</f>
        <v>0</v>
      </c>
      <c r="K228" s="129" t="s">
        <v>129</v>
      </c>
      <c r="L228" s="31"/>
      <c r="M228" s="134" t="s">
        <v>1</v>
      </c>
      <c r="N228" s="135" t="s">
        <v>43</v>
      </c>
      <c r="P228" s="136">
        <f>O228*H228</f>
        <v>0</v>
      </c>
      <c r="Q228" s="136">
        <v>0.16850000000000001</v>
      </c>
      <c r="R228" s="136">
        <f>Q228*H228</f>
        <v>35.722000000000001</v>
      </c>
      <c r="S228" s="136">
        <v>0</v>
      </c>
      <c r="T228" s="137">
        <f>S228*H228</f>
        <v>0</v>
      </c>
      <c r="AR228" s="138" t="s">
        <v>130</v>
      </c>
      <c r="AT228" s="138" t="s">
        <v>125</v>
      </c>
      <c r="AU228" s="138" t="s">
        <v>88</v>
      </c>
      <c r="AY228" s="16" t="s">
        <v>123</v>
      </c>
      <c r="BE228" s="139">
        <f>IF(N228="základní",J228,0)</f>
        <v>0</v>
      </c>
      <c r="BF228" s="139">
        <f>IF(N228="snížená",J228,0)</f>
        <v>0</v>
      </c>
      <c r="BG228" s="139">
        <f>IF(N228="zákl. přenesená",J228,0)</f>
        <v>0</v>
      </c>
      <c r="BH228" s="139">
        <f>IF(N228="sníž. přenesená",J228,0)</f>
        <v>0</v>
      </c>
      <c r="BI228" s="139">
        <f>IF(N228="nulová",J228,0)</f>
        <v>0</v>
      </c>
      <c r="BJ228" s="16" t="s">
        <v>86</v>
      </c>
      <c r="BK228" s="139">
        <f>ROUND(I228*H228,2)</f>
        <v>0</v>
      </c>
      <c r="BL228" s="16" t="s">
        <v>130</v>
      </c>
      <c r="BM228" s="138" t="s">
        <v>242</v>
      </c>
    </row>
    <row r="229" spans="2:65" s="1" customFormat="1" ht="19.5">
      <c r="B229" s="31"/>
      <c r="D229" s="140" t="s">
        <v>132</v>
      </c>
      <c r="F229" s="141" t="s">
        <v>243</v>
      </c>
      <c r="I229" s="142"/>
      <c r="L229" s="31"/>
      <c r="M229" s="143"/>
      <c r="T229" s="55"/>
      <c r="AT229" s="16" t="s">
        <v>132</v>
      </c>
      <c r="AU229" s="16" t="s">
        <v>88</v>
      </c>
    </row>
    <row r="230" spans="2:65" s="12" customFormat="1" ht="11.25">
      <c r="B230" s="144"/>
      <c r="D230" s="140" t="s">
        <v>134</v>
      </c>
      <c r="E230" s="145" t="s">
        <v>1</v>
      </c>
      <c r="F230" s="146" t="s">
        <v>174</v>
      </c>
      <c r="H230" s="145" t="s">
        <v>1</v>
      </c>
      <c r="I230" s="147"/>
      <c r="L230" s="144"/>
      <c r="M230" s="148"/>
      <c r="T230" s="149"/>
      <c r="AT230" s="145" t="s">
        <v>134</v>
      </c>
      <c r="AU230" s="145" t="s">
        <v>88</v>
      </c>
      <c r="AV230" s="12" t="s">
        <v>86</v>
      </c>
      <c r="AW230" s="12" t="s">
        <v>35</v>
      </c>
      <c r="AX230" s="12" t="s">
        <v>78</v>
      </c>
      <c r="AY230" s="145" t="s">
        <v>123</v>
      </c>
    </row>
    <row r="231" spans="2:65" s="13" customFormat="1" ht="11.25">
      <c r="B231" s="150"/>
      <c r="D231" s="140" t="s">
        <v>134</v>
      </c>
      <c r="E231" s="151" t="s">
        <v>1</v>
      </c>
      <c r="F231" s="152" t="s">
        <v>244</v>
      </c>
      <c r="H231" s="153">
        <v>161</v>
      </c>
      <c r="I231" s="154"/>
      <c r="L231" s="150"/>
      <c r="M231" s="155"/>
      <c r="T231" s="156"/>
      <c r="AT231" s="151" t="s">
        <v>134</v>
      </c>
      <c r="AU231" s="151" t="s">
        <v>88</v>
      </c>
      <c r="AV231" s="13" t="s">
        <v>88</v>
      </c>
      <c r="AW231" s="13" t="s">
        <v>35</v>
      </c>
      <c r="AX231" s="13" t="s">
        <v>78</v>
      </c>
      <c r="AY231" s="151" t="s">
        <v>123</v>
      </c>
    </row>
    <row r="232" spans="2:65" s="13" customFormat="1" ht="11.25">
      <c r="B232" s="150"/>
      <c r="D232" s="140" t="s">
        <v>134</v>
      </c>
      <c r="E232" s="151" t="s">
        <v>1</v>
      </c>
      <c r="F232" s="152" t="s">
        <v>245</v>
      </c>
      <c r="H232" s="153">
        <v>51</v>
      </c>
      <c r="I232" s="154"/>
      <c r="L232" s="150"/>
      <c r="M232" s="155"/>
      <c r="T232" s="156"/>
      <c r="AT232" s="151" t="s">
        <v>134</v>
      </c>
      <c r="AU232" s="151" t="s">
        <v>88</v>
      </c>
      <c r="AV232" s="13" t="s">
        <v>88</v>
      </c>
      <c r="AW232" s="13" t="s">
        <v>35</v>
      </c>
      <c r="AX232" s="13" t="s">
        <v>78</v>
      </c>
      <c r="AY232" s="151" t="s">
        <v>123</v>
      </c>
    </row>
    <row r="233" spans="2:65" s="14" customFormat="1" ht="11.25">
      <c r="B233" s="157"/>
      <c r="D233" s="140" t="s">
        <v>134</v>
      </c>
      <c r="E233" s="158" t="s">
        <v>1</v>
      </c>
      <c r="F233" s="159" t="s">
        <v>137</v>
      </c>
      <c r="H233" s="160">
        <v>212</v>
      </c>
      <c r="I233" s="161"/>
      <c r="L233" s="157"/>
      <c r="M233" s="162"/>
      <c r="T233" s="163"/>
      <c r="AT233" s="158" t="s">
        <v>134</v>
      </c>
      <c r="AU233" s="158" t="s">
        <v>88</v>
      </c>
      <c r="AV233" s="14" t="s">
        <v>130</v>
      </c>
      <c r="AW233" s="14" t="s">
        <v>35</v>
      </c>
      <c r="AX233" s="14" t="s">
        <v>86</v>
      </c>
      <c r="AY233" s="158" t="s">
        <v>123</v>
      </c>
    </row>
    <row r="234" spans="2:65" s="1" customFormat="1" ht="16.5" customHeight="1">
      <c r="B234" s="31"/>
      <c r="C234" s="164" t="s">
        <v>246</v>
      </c>
      <c r="D234" s="164" t="s">
        <v>199</v>
      </c>
      <c r="E234" s="165" t="s">
        <v>247</v>
      </c>
      <c r="F234" s="166" t="s">
        <v>248</v>
      </c>
      <c r="G234" s="167" t="s">
        <v>157</v>
      </c>
      <c r="H234" s="168">
        <v>147.9</v>
      </c>
      <c r="I234" s="169"/>
      <c r="J234" s="170">
        <f>ROUND(I234*H234,2)</f>
        <v>0</v>
      </c>
      <c r="K234" s="166" t="s">
        <v>129</v>
      </c>
      <c r="L234" s="171"/>
      <c r="M234" s="172" t="s">
        <v>1</v>
      </c>
      <c r="N234" s="173" t="s">
        <v>43</v>
      </c>
      <c r="P234" s="136">
        <f>O234*H234</f>
        <v>0</v>
      </c>
      <c r="Q234" s="136">
        <v>0.10199999999999999</v>
      </c>
      <c r="R234" s="136">
        <f>Q234*H234</f>
        <v>15.085799999999999</v>
      </c>
      <c r="S234" s="136">
        <v>0</v>
      </c>
      <c r="T234" s="137">
        <f>S234*H234</f>
        <v>0</v>
      </c>
      <c r="AR234" s="138" t="s">
        <v>177</v>
      </c>
      <c r="AT234" s="138" t="s">
        <v>199</v>
      </c>
      <c r="AU234" s="138" t="s">
        <v>88</v>
      </c>
      <c r="AY234" s="16" t="s">
        <v>123</v>
      </c>
      <c r="BE234" s="139">
        <f>IF(N234="základní",J234,0)</f>
        <v>0</v>
      </c>
      <c r="BF234" s="139">
        <f>IF(N234="snížená",J234,0)</f>
        <v>0</v>
      </c>
      <c r="BG234" s="139">
        <f>IF(N234="zákl. přenesená",J234,0)</f>
        <v>0</v>
      </c>
      <c r="BH234" s="139">
        <f>IF(N234="sníž. přenesená",J234,0)</f>
        <v>0</v>
      </c>
      <c r="BI234" s="139">
        <f>IF(N234="nulová",J234,0)</f>
        <v>0</v>
      </c>
      <c r="BJ234" s="16" t="s">
        <v>86</v>
      </c>
      <c r="BK234" s="139">
        <f>ROUND(I234*H234,2)</f>
        <v>0</v>
      </c>
      <c r="BL234" s="16" t="s">
        <v>130</v>
      </c>
      <c r="BM234" s="138" t="s">
        <v>249</v>
      </c>
    </row>
    <row r="235" spans="2:65" s="1" customFormat="1" ht="11.25">
      <c r="B235" s="31"/>
      <c r="D235" s="140" t="s">
        <v>132</v>
      </c>
      <c r="F235" s="141" t="s">
        <v>248</v>
      </c>
      <c r="I235" s="142"/>
      <c r="L235" s="31"/>
      <c r="M235" s="143"/>
      <c r="T235" s="55"/>
      <c r="AT235" s="16" t="s">
        <v>132</v>
      </c>
      <c r="AU235" s="16" t="s">
        <v>88</v>
      </c>
    </row>
    <row r="236" spans="2:65" s="13" customFormat="1" ht="11.25">
      <c r="B236" s="150"/>
      <c r="D236" s="140" t="s">
        <v>134</v>
      </c>
      <c r="E236" s="151" t="s">
        <v>1</v>
      </c>
      <c r="F236" s="152" t="s">
        <v>250</v>
      </c>
      <c r="H236" s="153">
        <v>145</v>
      </c>
      <c r="I236" s="154"/>
      <c r="L236" s="150"/>
      <c r="M236" s="155"/>
      <c r="T236" s="156"/>
      <c r="AT236" s="151" t="s">
        <v>134</v>
      </c>
      <c r="AU236" s="151" t="s">
        <v>88</v>
      </c>
      <c r="AV236" s="13" t="s">
        <v>88</v>
      </c>
      <c r="AW236" s="13" t="s">
        <v>35</v>
      </c>
      <c r="AX236" s="13" t="s">
        <v>78</v>
      </c>
      <c r="AY236" s="151" t="s">
        <v>123</v>
      </c>
    </row>
    <row r="237" spans="2:65" s="14" customFormat="1" ht="11.25">
      <c r="B237" s="157"/>
      <c r="D237" s="140" t="s">
        <v>134</v>
      </c>
      <c r="E237" s="158" t="s">
        <v>1</v>
      </c>
      <c r="F237" s="159" t="s">
        <v>137</v>
      </c>
      <c r="H237" s="160">
        <v>145</v>
      </c>
      <c r="I237" s="161"/>
      <c r="L237" s="157"/>
      <c r="M237" s="162"/>
      <c r="T237" s="163"/>
      <c r="AT237" s="158" t="s">
        <v>134</v>
      </c>
      <c r="AU237" s="158" t="s">
        <v>88</v>
      </c>
      <c r="AV237" s="14" t="s">
        <v>130</v>
      </c>
      <c r="AW237" s="14" t="s">
        <v>35</v>
      </c>
      <c r="AX237" s="14" t="s">
        <v>86</v>
      </c>
      <c r="AY237" s="158" t="s">
        <v>123</v>
      </c>
    </row>
    <row r="238" spans="2:65" s="13" customFormat="1" ht="11.25">
      <c r="B238" s="150"/>
      <c r="D238" s="140" t="s">
        <v>134</v>
      </c>
      <c r="F238" s="152" t="s">
        <v>251</v>
      </c>
      <c r="H238" s="153">
        <v>147.9</v>
      </c>
      <c r="I238" s="154"/>
      <c r="L238" s="150"/>
      <c r="M238" s="155"/>
      <c r="T238" s="156"/>
      <c r="AT238" s="151" t="s">
        <v>134</v>
      </c>
      <c r="AU238" s="151" t="s">
        <v>88</v>
      </c>
      <c r="AV238" s="13" t="s">
        <v>88</v>
      </c>
      <c r="AW238" s="13" t="s">
        <v>4</v>
      </c>
      <c r="AX238" s="13" t="s">
        <v>86</v>
      </c>
      <c r="AY238" s="151" t="s">
        <v>123</v>
      </c>
    </row>
    <row r="239" spans="2:65" s="1" customFormat="1" ht="16.5" customHeight="1">
      <c r="B239" s="31"/>
      <c r="C239" s="164" t="s">
        <v>7</v>
      </c>
      <c r="D239" s="164" t="s">
        <v>199</v>
      </c>
      <c r="E239" s="165" t="s">
        <v>252</v>
      </c>
      <c r="F239" s="166" t="s">
        <v>253</v>
      </c>
      <c r="G239" s="167" t="s">
        <v>157</v>
      </c>
      <c r="H239" s="168">
        <v>16.32</v>
      </c>
      <c r="I239" s="169"/>
      <c r="J239" s="170">
        <f>ROUND(I239*H239,2)</f>
        <v>0</v>
      </c>
      <c r="K239" s="166" t="s">
        <v>129</v>
      </c>
      <c r="L239" s="171"/>
      <c r="M239" s="172" t="s">
        <v>1</v>
      </c>
      <c r="N239" s="173" t="s">
        <v>43</v>
      </c>
      <c r="P239" s="136">
        <f>O239*H239</f>
        <v>0</v>
      </c>
      <c r="Q239" s="136">
        <v>4.8300000000000003E-2</v>
      </c>
      <c r="R239" s="136">
        <f>Q239*H239</f>
        <v>0.78825600000000007</v>
      </c>
      <c r="S239" s="136">
        <v>0</v>
      </c>
      <c r="T239" s="137">
        <f>S239*H239</f>
        <v>0</v>
      </c>
      <c r="AR239" s="138" t="s">
        <v>177</v>
      </c>
      <c r="AT239" s="138" t="s">
        <v>199</v>
      </c>
      <c r="AU239" s="138" t="s">
        <v>88</v>
      </c>
      <c r="AY239" s="16" t="s">
        <v>123</v>
      </c>
      <c r="BE239" s="139">
        <f>IF(N239="základní",J239,0)</f>
        <v>0</v>
      </c>
      <c r="BF239" s="139">
        <f>IF(N239="snížená",J239,0)</f>
        <v>0</v>
      </c>
      <c r="BG239" s="139">
        <f>IF(N239="zákl. přenesená",J239,0)</f>
        <v>0</v>
      </c>
      <c r="BH239" s="139">
        <f>IF(N239="sníž. přenesená",J239,0)</f>
        <v>0</v>
      </c>
      <c r="BI239" s="139">
        <f>IF(N239="nulová",J239,0)</f>
        <v>0</v>
      </c>
      <c r="BJ239" s="16" t="s">
        <v>86</v>
      </c>
      <c r="BK239" s="139">
        <f>ROUND(I239*H239,2)</f>
        <v>0</v>
      </c>
      <c r="BL239" s="16" t="s">
        <v>130</v>
      </c>
      <c r="BM239" s="138" t="s">
        <v>254</v>
      </c>
    </row>
    <row r="240" spans="2:65" s="1" customFormat="1" ht="11.25">
      <c r="B240" s="31"/>
      <c r="D240" s="140" t="s">
        <v>132</v>
      </c>
      <c r="F240" s="141" t="s">
        <v>253</v>
      </c>
      <c r="I240" s="142"/>
      <c r="L240" s="31"/>
      <c r="M240" s="143"/>
      <c r="T240" s="55"/>
      <c r="AT240" s="16" t="s">
        <v>132</v>
      </c>
      <c r="AU240" s="16" t="s">
        <v>88</v>
      </c>
    </row>
    <row r="241" spans="2:65" s="13" customFormat="1" ht="11.25">
      <c r="B241" s="150"/>
      <c r="D241" s="140" t="s">
        <v>134</v>
      </c>
      <c r="E241" s="151" t="s">
        <v>1</v>
      </c>
      <c r="F241" s="152" t="s">
        <v>255</v>
      </c>
      <c r="H241" s="153">
        <v>16</v>
      </c>
      <c r="I241" s="154"/>
      <c r="L241" s="150"/>
      <c r="M241" s="155"/>
      <c r="T241" s="156"/>
      <c r="AT241" s="151" t="s">
        <v>134</v>
      </c>
      <c r="AU241" s="151" t="s">
        <v>88</v>
      </c>
      <c r="AV241" s="13" t="s">
        <v>88</v>
      </c>
      <c r="AW241" s="13" t="s">
        <v>35</v>
      </c>
      <c r="AX241" s="13" t="s">
        <v>78</v>
      </c>
      <c r="AY241" s="151" t="s">
        <v>123</v>
      </c>
    </row>
    <row r="242" spans="2:65" s="14" customFormat="1" ht="11.25">
      <c r="B242" s="157"/>
      <c r="D242" s="140" t="s">
        <v>134</v>
      </c>
      <c r="E242" s="158" t="s">
        <v>1</v>
      </c>
      <c r="F242" s="159" t="s">
        <v>137</v>
      </c>
      <c r="H242" s="160">
        <v>16</v>
      </c>
      <c r="I242" s="161"/>
      <c r="L242" s="157"/>
      <c r="M242" s="162"/>
      <c r="T242" s="163"/>
      <c r="AT242" s="158" t="s">
        <v>134</v>
      </c>
      <c r="AU242" s="158" t="s">
        <v>88</v>
      </c>
      <c r="AV242" s="14" t="s">
        <v>130</v>
      </c>
      <c r="AW242" s="14" t="s">
        <v>35</v>
      </c>
      <c r="AX242" s="14" t="s">
        <v>86</v>
      </c>
      <c r="AY242" s="158" t="s">
        <v>123</v>
      </c>
    </row>
    <row r="243" spans="2:65" s="13" customFormat="1" ht="11.25">
      <c r="B243" s="150"/>
      <c r="D243" s="140" t="s">
        <v>134</v>
      </c>
      <c r="F243" s="152" t="s">
        <v>256</v>
      </c>
      <c r="H243" s="153">
        <v>16.32</v>
      </c>
      <c r="I243" s="154"/>
      <c r="L243" s="150"/>
      <c r="M243" s="155"/>
      <c r="T243" s="156"/>
      <c r="AT243" s="151" t="s">
        <v>134</v>
      </c>
      <c r="AU243" s="151" t="s">
        <v>88</v>
      </c>
      <c r="AV243" s="13" t="s">
        <v>88</v>
      </c>
      <c r="AW243" s="13" t="s">
        <v>4</v>
      </c>
      <c r="AX243" s="13" t="s">
        <v>86</v>
      </c>
      <c r="AY243" s="151" t="s">
        <v>123</v>
      </c>
    </row>
    <row r="244" spans="2:65" s="1" customFormat="1" ht="16.5" customHeight="1">
      <c r="B244" s="31"/>
      <c r="C244" s="127" t="s">
        <v>257</v>
      </c>
      <c r="D244" s="127" t="s">
        <v>125</v>
      </c>
      <c r="E244" s="128" t="s">
        <v>258</v>
      </c>
      <c r="F244" s="129" t="s">
        <v>259</v>
      </c>
      <c r="G244" s="130" t="s">
        <v>157</v>
      </c>
      <c r="H244" s="131">
        <v>50</v>
      </c>
      <c r="I244" s="132"/>
      <c r="J244" s="133">
        <f>ROUND(I244*H244,2)</f>
        <v>0</v>
      </c>
      <c r="K244" s="129" t="s">
        <v>129</v>
      </c>
      <c r="L244" s="31"/>
      <c r="M244" s="134" t="s">
        <v>1</v>
      </c>
      <c r="N244" s="135" t="s">
        <v>43</v>
      </c>
      <c r="P244" s="136">
        <f>O244*H244</f>
        <v>0</v>
      </c>
      <c r="Q244" s="136">
        <v>0.14041999999999999</v>
      </c>
      <c r="R244" s="136">
        <f>Q244*H244</f>
        <v>7.020999999999999</v>
      </c>
      <c r="S244" s="136">
        <v>0</v>
      </c>
      <c r="T244" s="137">
        <f>S244*H244</f>
        <v>0</v>
      </c>
      <c r="AR244" s="138" t="s">
        <v>130</v>
      </c>
      <c r="AT244" s="138" t="s">
        <v>125</v>
      </c>
      <c r="AU244" s="138" t="s">
        <v>88</v>
      </c>
      <c r="AY244" s="16" t="s">
        <v>123</v>
      </c>
      <c r="BE244" s="139">
        <f>IF(N244="základní",J244,0)</f>
        <v>0</v>
      </c>
      <c r="BF244" s="139">
        <f>IF(N244="snížená",J244,0)</f>
        <v>0</v>
      </c>
      <c r="BG244" s="139">
        <f>IF(N244="zákl. přenesená",J244,0)</f>
        <v>0</v>
      </c>
      <c r="BH244" s="139">
        <f>IF(N244="sníž. přenesená",J244,0)</f>
        <v>0</v>
      </c>
      <c r="BI244" s="139">
        <f>IF(N244="nulová",J244,0)</f>
        <v>0</v>
      </c>
      <c r="BJ244" s="16" t="s">
        <v>86</v>
      </c>
      <c r="BK244" s="139">
        <f>ROUND(I244*H244,2)</f>
        <v>0</v>
      </c>
      <c r="BL244" s="16" t="s">
        <v>130</v>
      </c>
      <c r="BM244" s="138" t="s">
        <v>260</v>
      </c>
    </row>
    <row r="245" spans="2:65" s="1" customFormat="1" ht="19.5">
      <c r="B245" s="31"/>
      <c r="D245" s="140" t="s">
        <v>132</v>
      </c>
      <c r="F245" s="141" t="s">
        <v>261</v>
      </c>
      <c r="I245" s="142"/>
      <c r="L245" s="31"/>
      <c r="M245" s="143"/>
      <c r="T245" s="55"/>
      <c r="AT245" s="16" t="s">
        <v>132</v>
      </c>
      <c r="AU245" s="16" t="s">
        <v>88</v>
      </c>
    </row>
    <row r="246" spans="2:65" s="12" customFormat="1" ht="11.25">
      <c r="B246" s="144"/>
      <c r="D246" s="140" t="s">
        <v>134</v>
      </c>
      <c r="E246" s="145" t="s">
        <v>1</v>
      </c>
      <c r="F246" s="146" t="s">
        <v>174</v>
      </c>
      <c r="H246" s="145" t="s">
        <v>1</v>
      </c>
      <c r="I246" s="147"/>
      <c r="L246" s="144"/>
      <c r="M246" s="148"/>
      <c r="T246" s="149"/>
      <c r="AT246" s="145" t="s">
        <v>134</v>
      </c>
      <c r="AU246" s="145" t="s">
        <v>88</v>
      </c>
      <c r="AV246" s="12" t="s">
        <v>86</v>
      </c>
      <c r="AW246" s="12" t="s">
        <v>35</v>
      </c>
      <c r="AX246" s="12" t="s">
        <v>78</v>
      </c>
      <c r="AY246" s="145" t="s">
        <v>123</v>
      </c>
    </row>
    <row r="247" spans="2:65" s="13" customFormat="1" ht="11.25">
      <c r="B247" s="150"/>
      <c r="D247" s="140" t="s">
        <v>134</v>
      </c>
      <c r="E247" s="151" t="s">
        <v>1</v>
      </c>
      <c r="F247" s="152" t="s">
        <v>167</v>
      </c>
      <c r="H247" s="153">
        <v>50</v>
      </c>
      <c r="I247" s="154"/>
      <c r="L247" s="150"/>
      <c r="M247" s="155"/>
      <c r="T247" s="156"/>
      <c r="AT247" s="151" t="s">
        <v>134</v>
      </c>
      <c r="AU247" s="151" t="s">
        <v>88</v>
      </c>
      <c r="AV247" s="13" t="s">
        <v>88</v>
      </c>
      <c r="AW247" s="13" t="s">
        <v>35</v>
      </c>
      <c r="AX247" s="13" t="s">
        <v>78</v>
      </c>
      <c r="AY247" s="151" t="s">
        <v>123</v>
      </c>
    </row>
    <row r="248" spans="2:65" s="14" customFormat="1" ht="11.25">
      <c r="B248" s="157"/>
      <c r="D248" s="140" t="s">
        <v>134</v>
      </c>
      <c r="E248" s="158" t="s">
        <v>1</v>
      </c>
      <c r="F248" s="159" t="s">
        <v>137</v>
      </c>
      <c r="H248" s="160">
        <v>50</v>
      </c>
      <c r="I248" s="161"/>
      <c r="L248" s="157"/>
      <c r="M248" s="162"/>
      <c r="T248" s="163"/>
      <c r="AT248" s="158" t="s">
        <v>134</v>
      </c>
      <c r="AU248" s="158" t="s">
        <v>88</v>
      </c>
      <c r="AV248" s="14" t="s">
        <v>130</v>
      </c>
      <c r="AW248" s="14" t="s">
        <v>35</v>
      </c>
      <c r="AX248" s="14" t="s">
        <v>86</v>
      </c>
      <c r="AY248" s="158" t="s">
        <v>123</v>
      </c>
    </row>
    <row r="249" spans="2:65" s="1" customFormat="1" ht="16.5" customHeight="1">
      <c r="B249" s="31"/>
      <c r="C249" s="164" t="s">
        <v>262</v>
      </c>
      <c r="D249" s="164" t="s">
        <v>199</v>
      </c>
      <c r="E249" s="165" t="s">
        <v>263</v>
      </c>
      <c r="F249" s="166" t="s">
        <v>264</v>
      </c>
      <c r="G249" s="167" t="s">
        <v>157</v>
      </c>
      <c r="H249" s="168">
        <v>51</v>
      </c>
      <c r="I249" s="169"/>
      <c r="J249" s="170">
        <f>ROUND(I249*H249,2)</f>
        <v>0</v>
      </c>
      <c r="K249" s="166" t="s">
        <v>129</v>
      </c>
      <c r="L249" s="171"/>
      <c r="M249" s="172" t="s">
        <v>1</v>
      </c>
      <c r="N249" s="173" t="s">
        <v>43</v>
      </c>
      <c r="P249" s="136">
        <f>O249*H249</f>
        <v>0</v>
      </c>
      <c r="Q249" s="136">
        <v>2.1000000000000001E-2</v>
      </c>
      <c r="R249" s="136">
        <f>Q249*H249</f>
        <v>1.0710000000000002</v>
      </c>
      <c r="S249" s="136">
        <v>0</v>
      </c>
      <c r="T249" s="137">
        <f>S249*H249</f>
        <v>0</v>
      </c>
      <c r="AR249" s="138" t="s">
        <v>177</v>
      </c>
      <c r="AT249" s="138" t="s">
        <v>199</v>
      </c>
      <c r="AU249" s="138" t="s">
        <v>88</v>
      </c>
      <c r="AY249" s="16" t="s">
        <v>123</v>
      </c>
      <c r="BE249" s="139">
        <f>IF(N249="základní",J249,0)</f>
        <v>0</v>
      </c>
      <c r="BF249" s="139">
        <f>IF(N249="snížená",J249,0)</f>
        <v>0</v>
      </c>
      <c r="BG249" s="139">
        <f>IF(N249="zákl. přenesená",J249,0)</f>
        <v>0</v>
      </c>
      <c r="BH249" s="139">
        <f>IF(N249="sníž. přenesená",J249,0)</f>
        <v>0</v>
      </c>
      <c r="BI249" s="139">
        <f>IF(N249="nulová",J249,0)</f>
        <v>0</v>
      </c>
      <c r="BJ249" s="16" t="s">
        <v>86</v>
      </c>
      <c r="BK249" s="139">
        <f>ROUND(I249*H249,2)</f>
        <v>0</v>
      </c>
      <c r="BL249" s="16" t="s">
        <v>130</v>
      </c>
      <c r="BM249" s="138" t="s">
        <v>265</v>
      </c>
    </row>
    <row r="250" spans="2:65" s="1" customFormat="1" ht="11.25">
      <c r="B250" s="31"/>
      <c r="D250" s="140" t="s">
        <v>132</v>
      </c>
      <c r="F250" s="141" t="s">
        <v>264</v>
      </c>
      <c r="I250" s="142"/>
      <c r="L250" s="31"/>
      <c r="M250" s="143"/>
      <c r="T250" s="55"/>
      <c r="AT250" s="16" t="s">
        <v>132</v>
      </c>
      <c r="AU250" s="16" t="s">
        <v>88</v>
      </c>
    </row>
    <row r="251" spans="2:65" s="13" customFormat="1" ht="11.25">
      <c r="B251" s="150"/>
      <c r="D251" s="140" t="s">
        <v>134</v>
      </c>
      <c r="F251" s="152" t="s">
        <v>266</v>
      </c>
      <c r="H251" s="153">
        <v>51</v>
      </c>
      <c r="I251" s="154"/>
      <c r="L251" s="150"/>
      <c r="M251" s="155"/>
      <c r="T251" s="156"/>
      <c r="AT251" s="151" t="s">
        <v>134</v>
      </c>
      <c r="AU251" s="151" t="s">
        <v>88</v>
      </c>
      <c r="AV251" s="13" t="s">
        <v>88</v>
      </c>
      <c r="AW251" s="13" t="s">
        <v>4</v>
      </c>
      <c r="AX251" s="13" t="s">
        <v>86</v>
      </c>
      <c r="AY251" s="151" t="s">
        <v>123</v>
      </c>
    </row>
    <row r="252" spans="2:65" s="1" customFormat="1" ht="16.5" customHeight="1">
      <c r="B252" s="31"/>
      <c r="C252" s="127" t="s">
        <v>267</v>
      </c>
      <c r="D252" s="127" t="s">
        <v>125</v>
      </c>
      <c r="E252" s="128" t="s">
        <v>268</v>
      </c>
      <c r="F252" s="129" t="s">
        <v>269</v>
      </c>
      <c r="G252" s="130" t="s">
        <v>128</v>
      </c>
      <c r="H252" s="131">
        <v>1122</v>
      </c>
      <c r="I252" s="132"/>
      <c r="J252" s="133">
        <f>ROUND(I252*H252,2)</f>
        <v>0</v>
      </c>
      <c r="K252" s="129" t="s">
        <v>129</v>
      </c>
      <c r="L252" s="31"/>
      <c r="M252" s="134" t="s">
        <v>1</v>
      </c>
      <c r="N252" s="135" t="s">
        <v>43</v>
      </c>
      <c r="P252" s="136">
        <f>O252*H252</f>
        <v>0</v>
      </c>
      <c r="Q252" s="136">
        <v>1.3860000000000001E-2</v>
      </c>
      <c r="R252" s="136">
        <f>Q252*H252</f>
        <v>15.550920000000001</v>
      </c>
      <c r="S252" s="136">
        <v>0</v>
      </c>
      <c r="T252" s="137">
        <f>S252*H252</f>
        <v>0</v>
      </c>
      <c r="AR252" s="138" t="s">
        <v>130</v>
      </c>
      <c r="AT252" s="138" t="s">
        <v>125</v>
      </c>
      <c r="AU252" s="138" t="s">
        <v>88</v>
      </c>
      <c r="AY252" s="16" t="s">
        <v>123</v>
      </c>
      <c r="BE252" s="139">
        <f>IF(N252="základní",J252,0)</f>
        <v>0</v>
      </c>
      <c r="BF252" s="139">
        <f>IF(N252="snížená",J252,0)</f>
        <v>0</v>
      </c>
      <c r="BG252" s="139">
        <f>IF(N252="zákl. přenesená",J252,0)</f>
        <v>0</v>
      </c>
      <c r="BH252" s="139">
        <f>IF(N252="sníž. přenesená",J252,0)</f>
        <v>0</v>
      </c>
      <c r="BI252" s="139">
        <f>IF(N252="nulová",J252,0)</f>
        <v>0</v>
      </c>
      <c r="BJ252" s="16" t="s">
        <v>86</v>
      </c>
      <c r="BK252" s="139">
        <f>ROUND(I252*H252,2)</f>
        <v>0</v>
      </c>
      <c r="BL252" s="16" t="s">
        <v>130</v>
      </c>
      <c r="BM252" s="138" t="s">
        <v>270</v>
      </c>
    </row>
    <row r="253" spans="2:65" s="1" customFormat="1" ht="11.25">
      <c r="B253" s="31"/>
      <c r="D253" s="140" t="s">
        <v>132</v>
      </c>
      <c r="F253" s="141" t="s">
        <v>271</v>
      </c>
      <c r="I253" s="142"/>
      <c r="L253" s="31"/>
      <c r="M253" s="143"/>
      <c r="T253" s="55"/>
      <c r="AT253" s="16" t="s">
        <v>132</v>
      </c>
      <c r="AU253" s="16" t="s">
        <v>88</v>
      </c>
    </row>
    <row r="254" spans="2:65" s="12" customFormat="1" ht="11.25">
      <c r="B254" s="144"/>
      <c r="D254" s="140" t="s">
        <v>134</v>
      </c>
      <c r="E254" s="145" t="s">
        <v>1</v>
      </c>
      <c r="F254" s="146" t="s">
        <v>174</v>
      </c>
      <c r="H254" s="145" t="s">
        <v>1</v>
      </c>
      <c r="I254" s="147"/>
      <c r="L254" s="144"/>
      <c r="M254" s="148"/>
      <c r="T254" s="149"/>
      <c r="AT254" s="145" t="s">
        <v>134</v>
      </c>
      <c r="AU254" s="145" t="s">
        <v>88</v>
      </c>
      <c r="AV254" s="12" t="s">
        <v>86</v>
      </c>
      <c r="AW254" s="12" t="s">
        <v>35</v>
      </c>
      <c r="AX254" s="12" t="s">
        <v>78</v>
      </c>
      <c r="AY254" s="145" t="s">
        <v>123</v>
      </c>
    </row>
    <row r="255" spans="2:65" s="13" customFormat="1" ht="11.25">
      <c r="B255" s="150"/>
      <c r="D255" s="140" t="s">
        <v>134</v>
      </c>
      <c r="E255" s="151" t="s">
        <v>1</v>
      </c>
      <c r="F255" s="152" t="s">
        <v>175</v>
      </c>
      <c r="H255" s="153">
        <v>625</v>
      </c>
      <c r="I255" s="154"/>
      <c r="L255" s="150"/>
      <c r="M255" s="155"/>
      <c r="T255" s="156"/>
      <c r="AT255" s="151" t="s">
        <v>134</v>
      </c>
      <c r="AU255" s="151" t="s">
        <v>88</v>
      </c>
      <c r="AV255" s="13" t="s">
        <v>88</v>
      </c>
      <c r="AW255" s="13" t="s">
        <v>35</v>
      </c>
      <c r="AX255" s="13" t="s">
        <v>78</v>
      </c>
      <c r="AY255" s="151" t="s">
        <v>123</v>
      </c>
    </row>
    <row r="256" spans="2:65" s="13" customFormat="1" ht="11.25">
      <c r="B256" s="150"/>
      <c r="D256" s="140" t="s">
        <v>134</v>
      </c>
      <c r="E256" s="151" t="s">
        <v>1</v>
      </c>
      <c r="F256" s="152" t="s">
        <v>176</v>
      </c>
      <c r="H256" s="153">
        <v>497</v>
      </c>
      <c r="I256" s="154"/>
      <c r="L256" s="150"/>
      <c r="M256" s="155"/>
      <c r="T256" s="156"/>
      <c r="AT256" s="151" t="s">
        <v>134</v>
      </c>
      <c r="AU256" s="151" t="s">
        <v>88</v>
      </c>
      <c r="AV256" s="13" t="s">
        <v>88</v>
      </c>
      <c r="AW256" s="13" t="s">
        <v>35</v>
      </c>
      <c r="AX256" s="13" t="s">
        <v>78</v>
      </c>
      <c r="AY256" s="151" t="s">
        <v>123</v>
      </c>
    </row>
    <row r="257" spans="2:65" s="14" customFormat="1" ht="11.25">
      <c r="B257" s="157"/>
      <c r="D257" s="140" t="s">
        <v>134</v>
      </c>
      <c r="E257" s="158" t="s">
        <v>1</v>
      </c>
      <c r="F257" s="159" t="s">
        <v>137</v>
      </c>
      <c r="H257" s="160">
        <v>1122</v>
      </c>
      <c r="I257" s="161"/>
      <c r="L257" s="157"/>
      <c r="M257" s="162"/>
      <c r="T257" s="163"/>
      <c r="AT257" s="158" t="s">
        <v>134</v>
      </c>
      <c r="AU257" s="158" t="s">
        <v>88</v>
      </c>
      <c r="AV257" s="14" t="s">
        <v>130</v>
      </c>
      <c r="AW257" s="14" t="s">
        <v>35</v>
      </c>
      <c r="AX257" s="14" t="s">
        <v>86</v>
      </c>
      <c r="AY257" s="158" t="s">
        <v>123</v>
      </c>
    </row>
    <row r="258" spans="2:65" s="1" customFormat="1" ht="16.5" customHeight="1">
      <c r="B258" s="31"/>
      <c r="C258" s="127" t="s">
        <v>272</v>
      </c>
      <c r="D258" s="127" t="s">
        <v>125</v>
      </c>
      <c r="E258" s="128" t="s">
        <v>273</v>
      </c>
      <c r="F258" s="129" t="s">
        <v>274</v>
      </c>
      <c r="G258" s="130" t="s">
        <v>157</v>
      </c>
      <c r="H258" s="131">
        <v>7.5</v>
      </c>
      <c r="I258" s="132"/>
      <c r="J258" s="133">
        <f>ROUND(I258*H258,2)</f>
        <v>0</v>
      </c>
      <c r="K258" s="129" t="s">
        <v>129</v>
      </c>
      <c r="L258" s="31"/>
      <c r="M258" s="134" t="s">
        <v>1</v>
      </c>
      <c r="N258" s="135" t="s">
        <v>43</v>
      </c>
      <c r="P258" s="136">
        <f>O258*H258</f>
        <v>0</v>
      </c>
      <c r="Q258" s="136">
        <v>0</v>
      </c>
      <c r="R258" s="136">
        <f>Q258*H258</f>
        <v>0</v>
      </c>
      <c r="S258" s="136">
        <v>0</v>
      </c>
      <c r="T258" s="137">
        <f>S258*H258</f>
        <v>0</v>
      </c>
      <c r="AR258" s="138" t="s">
        <v>130</v>
      </c>
      <c r="AT258" s="138" t="s">
        <v>125</v>
      </c>
      <c r="AU258" s="138" t="s">
        <v>88</v>
      </c>
      <c r="AY258" s="16" t="s">
        <v>123</v>
      </c>
      <c r="BE258" s="139">
        <f>IF(N258="základní",J258,0)</f>
        <v>0</v>
      </c>
      <c r="BF258" s="139">
        <f>IF(N258="snížená",J258,0)</f>
        <v>0</v>
      </c>
      <c r="BG258" s="139">
        <f>IF(N258="zákl. přenesená",J258,0)</f>
        <v>0</v>
      </c>
      <c r="BH258" s="139">
        <f>IF(N258="sníž. přenesená",J258,0)</f>
        <v>0</v>
      </c>
      <c r="BI258" s="139">
        <f>IF(N258="nulová",J258,0)</f>
        <v>0</v>
      </c>
      <c r="BJ258" s="16" t="s">
        <v>86</v>
      </c>
      <c r="BK258" s="139">
        <f>ROUND(I258*H258,2)</f>
        <v>0</v>
      </c>
      <c r="BL258" s="16" t="s">
        <v>130</v>
      </c>
      <c r="BM258" s="138" t="s">
        <v>275</v>
      </c>
    </row>
    <row r="259" spans="2:65" s="1" customFormat="1" ht="11.25">
      <c r="B259" s="31"/>
      <c r="D259" s="140" t="s">
        <v>132</v>
      </c>
      <c r="F259" s="141" t="s">
        <v>276</v>
      </c>
      <c r="I259" s="142"/>
      <c r="L259" s="31"/>
      <c r="M259" s="143"/>
      <c r="T259" s="55"/>
      <c r="AT259" s="16" t="s">
        <v>132</v>
      </c>
      <c r="AU259" s="16" t="s">
        <v>88</v>
      </c>
    </row>
    <row r="260" spans="2:65" s="12" customFormat="1" ht="11.25">
      <c r="B260" s="144"/>
      <c r="D260" s="140" t="s">
        <v>134</v>
      </c>
      <c r="E260" s="145" t="s">
        <v>1</v>
      </c>
      <c r="F260" s="146" t="s">
        <v>135</v>
      </c>
      <c r="H260" s="145" t="s">
        <v>1</v>
      </c>
      <c r="I260" s="147"/>
      <c r="L260" s="144"/>
      <c r="M260" s="148"/>
      <c r="T260" s="149"/>
      <c r="AT260" s="145" t="s">
        <v>134</v>
      </c>
      <c r="AU260" s="145" t="s">
        <v>88</v>
      </c>
      <c r="AV260" s="12" t="s">
        <v>86</v>
      </c>
      <c r="AW260" s="12" t="s">
        <v>35</v>
      </c>
      <c r="AX260" s="12" t="s">
        <v>78</v>
      </c>
      <c r="AY260" s="145" t="s">
        <v>123</v>
      </c>
    </row>
    <row r="261" spans="2:65" s="13" customFormat="1" ht="11.25">
      <c r="B261" s="150"/>
      <c r="D261" s="140" t="s">
        <v>134</v>
      </c>
      <c r="E261" s="151" t="s">
        <v>1</v>
      </c>
      <c r="F261" s="152" t="s">
        <v>277</v>
      </c>
      <c r="H261" s="153">
        <v>2</v>
      </c>
      <c r="I261" s="154"/>
      <c r="L261" s="150"/>
      <c r="M261" s="155"/>
      <c r="T261" s="156"/>
      <c r="AT261" s="151" t="s">
        <v>134</v>
      </c>
      <c r="AU261" s="151" t="s">
        <v>88</v>
      </c>
      <c r="AV261" s="13" t="s">
        <v>88</v>
      </c>
      <c r="AW261" s="13" t="s">
        <v>35</v>
      </c>
      <c r="AX261" s="13" t="s">
        <v>78</v>
      </c>
      <c r="AY261" s="151" t="s">
        <v>123</v>
      </c>
    </row>
    <row r="262" spans="2:65" s="13" customFormat="1" ht="11.25">
      <c r="B262" s="150"/>
      <c r="D262" s="140" t="s">
        <v>134</v>
      </c>
      <c r="E262" s="151" t="s">
        <v>1</v>
      </c>
      <c r="F262" s="152" t="s">
        <v>278</v>
      </c>
      <c r="H262" s="153">
        <v>5.5</v>
      </c>
      <c r="I262" s="154"/>
      <c r="L262" s="150"/>
      <c r="M262" s="155"/>
      <c r="T262" s="156"/>
      <c r="AT262" s="151" t="s">
        <v>134</v>
      </c>
      <c r="AU262" s="151" t="s">
        <v>88</v>
      </c>
      <c r="AV262" s="13" t="s">
        <v>88</v>
      </c>
      <c r="AW262" s="13" t="s">
        <v>35</v>
      </c>
      <c r="AX262" s="13" t="s">
        <v>78</v>
      </c>
      <c r="AY262" s="151" t="s">
        <v>123</v>
      </c>
    </row>
    <row r="263" spans="2:65" s="14" customFormat="1" ht="11.25">
      <c r="B263" s="157"/>
      <c r="D263" s="140" t="s">
        <v>134</v>
      </c>
      <c r="E263" s="158" t="s">
        <v>1</v>
      </c>
      <c r="F263" s="159" t="s">
        <v>137</v>
      </c>
      <c r="H263" s="160">
        <v>7.5</v>
      </c>
      <c r="I263" s="161"/>
      <c r="L263" s="157"/>
      <c r="M263" s="162"/>
      <c r="T263" s="163"/>
      <c r="AT263" s="158" t="s">
        <v>134</v>
      </c>
      <c r="AU263" s="158" t="s">
        <v>88</v>
      </c>
      <c r="AV263" s="14" t="s">
        <v>130</v>
      </c>
      <c r="AW263" s="14" t="s">
        <v>35</v>
      </c>
      <c r="AX263" s="14" t="s">
        <v>86</v>
      </c>
      <c r="AY263" s="158" t="s">
        <v>123</v>
      </c>
    </row>
    <row r="264" spans="2:65" s="1" customFormat="1" ht="16.5" customHeight="1">
      <c r="B264" s="31"/>
      <c r="C264" s="127" t="s">
        <v>279</v>
      </c>
      <c r="D264" s="127" t="s">
        <v>125</v>
      </c>
      <c r="E264" s="128" t="s">
        <v>280</v>
      </c>
      <c r="F264" s="129" t="s">
        <v>281</v>
      </c>
      <c r="G264" s="130" t="s">
        <v>157</v>
      </c>
      <c r="H264" s="131">
        <v>11</v>
      </c>
      <c r="I264" s="132"/>
      <c r="J264" s="133">
        <f>ROUND(I264*H264,2)</f>
        <v>0</v>
      </c>
      <c r="K264" s="129" t="s">
        <v>129</v>
      </c>
      <c r="L264" s="31"/>
      <c r="M264" s="134" t="s">
        <v>1</v>
      </c>
      <c r="N264" s="135" t="s">
        <v>43</v>
      </c>
      <c r="P264" s="136">
        <f>O264*H264</f>
        <v>0</v>
      </c>
      <c r="Q264" s="136">
        <v>0</v>
      </c>
      <c r="R264" s="136">
        <f>Q264*H264</f>
        <v>0</v>
      </c>
      <c r="S264" s="136">
        <v>0</v>
      </c>
      <c r="T264" s="137">
        <f>S264*H264</f>
        <v>0</v>
      </c>
      <c r="AR264" s="138" t="s">
        <v>130</v>
      </c>
      <c r="AT264" s="138" t="s">
        <v>125</v>
      </c>
      <c r="AU264" s="138" t="s">
        <v>88</v>
      </c>
      <c r="AY264" s="16" t="s">
        <v>123</v>
      </c>
      <c r="BE264" s="139">
        <f>IF(N264="základní",J264,0)</f>
        <v>0</v>
      </c>
      <c r="BF264" s="139">
        <f>IF(N264="snížená",J264,0)</f>
        <v>0</v>
      </c>
      <c r="BG264" s="139">
        <f>IF(N264="zákl. přenesená",J264,0)</f>
        <v>0</v>
      </c>
      <c r="BH264" s="139">
        <f>IF(N264="sníž. přenesená",J264,0)</f>
        <v>0</v>
      </c>
      <c r="BI264" s="139">
        <f>IF(N264="nulová",J264,0)</f>
        <v>0</v>
      </c>
      <c r="BJ264" s="16" t="s">
        <v>86</v>
      </c>
      <c r="BK264" s="139">
        <f>ROUND(I264*H264,2)</f>
        <v>0</v>
      </c>
      <c r="BL264" s="16" t="s">
        <v>130</v>
      </c>
      <c r="BM264" s="138" t="s">
        <v>282</v>
      </c>
    </row>
    <row r="265" spans="2:65" s="1" customFormat="1" ht="11.25">
      <c r="B265" s="31"/>
      <c r="D265" s="140" t="s">
        <v>132</v>
      </c>
      <c r="F265" s="141" t="s">
        <v>283</v>
      </c>
      <c r="I265" s="142"/>
      <c r="L265" s="31"/>
      <c r="M265" s="143"/>
      <c r="T265" s="55"/>
      <c r="AT265" s="16" t="s">
        <v>132</v>
      </c>
      <c r="AU265" s="16" t="s">
        <v>88</v>
      </c>
    </row>
    <row r="266" spans="2:65" s="12" customFormat="1" ht="11.25">
      <c r="B266" s="144"/>
      <c r="D266" s="140" t="s">
        <v>134</v>
      </c>
      <c r="E266" s="145" t="s">
        <v>1</v>
      </c>
      <c r="F266" s="146" t="s">
        <v>135</v>
      </c>
      <c r="H266" s="145" t="s">
        <v>1</v>
      </c>
      <c r="I266" s="147"/>
      <c r="L266" s="144"/>
      <c r="M266" s="148"/>
      <c r="T266" s="149"/>
      <c r="AT266" s="145" t="s">
        <v>134</v>
      </c>
      <c r="AU266" s="145" t="s">
        <v>88</v>
      </c>
      <c r="AV266" s="12" t="s">
        <v>86</v>
      </c>
      <c r="AW266" s="12" t="s">
        <v>35</v>
      </c>
      <c r="AX266" s="12" t="s">
        <v>78</v>
      </c>
      <c r="AY266" s="145" t="s">
        <v>123</v>
      </c>
    </row>
    <row r="267" spans="2:65" s="13" customFormat="1" ht="11.25">
      <c r="B267" s="150"/>
      <c r="D267" s="140" t="s">
        <v>134</v>
      </c>
      <c r="E267" s="151" t="s">
        <v>1</v>
      </c>
      <c r="F267" s="152" t="s">
        <v>284</v>
      </c>
      <c r="H267" s="153">
        <v>11</v>
      </c>
      <c r="I267" s="154"/>
      <c r="L267" s="150"/>
      <c r="M267" s="155"/>
      <c r="T267" s="156"/>
      <c r="AT267" s="151" t="s">
        <v>134</v>
      </c>
      <c r="AU267" s="151" t="s">
        <v>88</v>
      </c>
      <c r="AV267" s="13" t="s">
        <v>88</v>
      </c>
      <c r="AW267" s="13" t="s">
        <v>35</v>
      </c>
      <c r="AX267" s="13" t="s">
        <v>78</v>
      </c>
      <c r="AY267" s="151" t="s">
        <v>123</v>
      </c>
    </row>
    <row r="268" spans="2:65" s="14" customFormat="1" ht="11.25">
      <c r="B268" s="157"/>
      <c r="D268" s="140" t="s">
        <v>134</v>
      </c>
      <c r="E268" s="158" t="s">
        <v>1</v>
      </c>
      <c r="F268" s="159" t="s">
        <v>137</v>
      </c>
      <c r="H268" s="160">
        <v>11</v>
      </c>
      <c r="I268" s="161"/>
      <c r="L268" s="157"/>
      <c r="M268" s="162"/>
      <c r="T268" s="163"/>
      <c r="AT268" s="158" t="s">
        <v>134</v>
      </c>
      <c r="AU268" s="158" t="s">
        <v>88</v>
      </c>
      <c r="AV268" s="14" t="s">
        <v>130</v>
      </c>
      <c r="AW268" s="14" t="s">
        <v>35</v>
      </c>
      <c r="AX268" s="14" t="s">
        <v>86</v>
      </c>
      <c r="AY268" s="158" t="s">
        <v>123</v>
      </c>
    </row>
    <row r="269" spans="2:65" s="1" customFormat="1" ht="21.75" customHeight="1">
      <c r="B269" s="31"/>
      <c r="C269" s="127" t="s">
        <v>285</v>
      </c>
      <c r="D269" s="127" t="s">
        <v>125</v>
      </c>
      <c r="E269" s="128" t="s">
        <v>286</v>
      </c>
      <c r="F269" s="129" t="s">
        <v>287</v>
      </c>
      <c r="G269" s="130" t="s">
        <v>157</v>
      </c>
      <c r="H269" s="131">
        <v>18.5</v>
      </c>
      <c r="I269" s="132"/>
      <c r="J269" s="133">
        <f>ROUND(I269*H269,2)</f>
        <v>0</v>
      </c>
      <c r="K269" s="129" t="s">
        <v>129</v>
      </c>
      <c r="L269" s="31"/>
      <c r="M269" s="134" t="s">
        <v>1</v>
      </c>
      <c r="N269" s="135" t="s">
        <v>43</v>
      </c>
      <c r="P269" s="136">
        <f>O269*H269</f>
        <v>0</v>
      </c>
      <c r="Q269" s="136">
        <v>5.9999999999999995E-4</v>
      </c>
      <c r="R269" s="136">
        <f>Q269*H269</f>
        <v>1.1099999999999999E-2</v>
      </c>
      <c r="S269" s="136">
        <v>0</v>
      </c>
      <c r="T269" s="137">
        <f>S269*H269</f>
        <v>0</v>
      </c>
      <c r="AR269" s="138" t="s">
        <v>130</v>
      </c>
      <c r="AT269" s="138" t="s">
        <v>125</v>
      </c>
      <c r="AU269" s="138" t="s">
        <v>88</v>
      </c>
      <c r="AY269" s="16" t="s">
        <v>123</v>
      </c>
      <c r="BE269" s="139">
        <f>IF(N269="základní",J269,0)</f>
        <v>0</v>
      </c>
      <c r="BF269" s="139">
        <f>IF(N269="snížená",J269,0)</f>
        <v>0</v>
      </c>
      <c r="BG269" s="139">
        <f>IF(N269="zákl. přenesená",J269,0)</f>
        <v>0</v>
      </c>
      <c r="BH269" s="139">
        <f>IF(N269="sníž. přenesená",J269,0)</f>
        <v>0</v>
      </c>
      <c r="BI269" s="139">
        <f>IF(N269="nulová",J269,0)</f>
        <v>0</v>
      </c>
      <c r="BJ269" s="16" t="s">
        <v>86</v>
      </c>
      <c r="BK269" s="139">
        <f>ROUND(I269*H269,2)</f>
        <v>0</v>
      </c>
      <c r="BL269" s="16" t="s">
        <v>130</v>
      </c>
      <c r="BM269" s="138" t="s">
        <v>288</v>
      </c>
    </row>
    <row r="270" spans="2:65" s="1" customFormat="1" ht="19.5">
      <c r="B270" s="31"/>
      <c r="D270" s="140" t="s">
        <v>132</v>
      </c>
      <c r="F270" s="141" t="s">
        <v>289</v>
      </c>
      <c r="I270" s="142"/>
      <c r="L270" s="31"/>
      <c r="M270" s="143"/>
      <c r="T270" s="55"/>
      <c r="AT270" s="16" t="s">
        <v>132</v>
      </c>
      <c r="AU270" s="16" t="s">
        <v>88</v>
      </c>
    </row>
    <row r="271" spans="2:65" s="12" customFormat="1" ht="11.25">
      <c r="B271" s="144"/>
      <c r="D271" s="140" t="s">
        <v>134</v>
      </c>
      <c r="E271" s="145" t="s">
        <v>1</v>
      </c>
      <c r="F271" s="146" t="s">
        <v>135</v>
      </c>
      <c r="H271" s="145" t="s">
        <v>1</v>
      </c>
      <c r="I271" s="147"/>
      <c r="L271" s="144"/>
      <c r="M271" s="148"/>
      <c r="T271" s="149"/>
      <c r="AT271" s="145" t="s">
        <v>134</v>
      </c>
      <c r="AU271" s="145" t="s">
        <v>88</v>
      </c>
      <c r="AV271" s="12" t="s">
        <v>86</v>
      </c>
      <c r="AW271" s="12" t="s">
        <v>35</v>
      </c>
      <c r="AX271" s="12" t="s">
        <v>78</v>
      </c>
      <c r="AY271" s="145" t="s">
        <v>123</v>
      </c>
    </row>
    <row r="272" spans="2:65" s="13" customFormat="1" ht="11.25">
      <c r="B272" s="150"/>
      <c r="D272" s="140" t="s">
        <v>134</v>
      </c>
      <c r="E272" s="151" t="s">
        <v>1</v>
      </c>
      <c r="F272" s="152" t="s">
        <v>277</v>
      </c>
      <c r="H272" s="153">
        <v>2</v>
      </c>
      <c r="I272" s="154"/>
      <c r="L272" s="150"/>
      <c r="M272" s="155"/>
      <c r="T272" s="156"/>
      <c r="AT272" s="151" t="s">
        <v>134</v>
      </c>
      <c r="AU272" s="151" t="s">
        <v>88</v>
      </c>
      <c r="AV272" s="13" t="s">
        <v>88</v>
      </c>
      <c r="AW272" s="13" t="s">
        <v>35</v>
      </c>
      <c r="AX272" s="13" t="s">
        <v>78</v>
      </c>
      <c r="AY272" s="151" t="s">
        <v>123</v>
      </c>
    </row>
    <row r="273" spans="2:65" s="13" customFormat="1" ht="11.25">
      <c r="B273" s="150"/>
      <c r="D273" s="140" t="s">
        <v>134</v>
      </c>
      <c r="E273" s="151" t="s">
        <v>1</v>
      </c>
      <c r="F273" s="152" t="s">
        <v>278</v>
      </c>
      <c r="H273" s="153">
        <v>5.5</v>
      </c>
      <c r="I273" s="154"/>
      <c r="L273" s="150"/>
      <c r="M273" s="155"/>
      <c r="T273" s="156"/>
      <c r="AT273" s="151" t="s">
        <v>134</v>
      </c>
      <c r="AU273" s="151" t="s">
        <v>88</v>
      </c>
      <c r="AV273" s="13" t="s">
        <v>88</v>
      </c>
      <c r="AW273" s="13" t="s">
        <v>35</v>
      </c>
      <c r="AX273" s="13" t="s">
        <v>78</v>
      </c>
      <c r="AY273" s="151" t="s">
        <v>123</v>
      </c>
    </row>
    <row r="274" spans="2:65" s="13" customFormat="1" ht="11.25">
      <c r="B274" s="150"/>
      <c r="D274" s="140" t="s">
        <v>134</v>
      </c>
      <c r="E274" s="151" t="s">
        <v>1</v>
      </c>
      <c r="F274" s="152" t="s">
        <v>284</v>
      </c>
      <c r="H274" s="153">
        <v>11</v>
      </c>
      <c r="I274" s="154"/>
      <c r="L274" s="150"/>
      <c r="M274" s="155"/>
      <c r="T274" s="156"/>
      <c r="AT274" s="151" t="s">
        <v>134</v>
      </c>
      <c r="AU274" s="151" t="s">
        <v>88</v>
      </c>
      <c r="AV274" s="13" t="s">
        <v>88</v>
      </c>
      <c r="AW274" s="13" t="s">
        <v>35</v>
      </c>
      <c r="AX274" s="13" t="s">
        <v>78</v>
      </c>
      <c r="AY274" s="151" t="s">
        <v>123</v>
      </c>
    </row>
    <row r="275" spans="2:65" s="14" customFormat="1" ht="11.25">
      <c r="B275" s="157"/>
      <c r="D275" s="140" t="s">
        <v>134</v>
      </c>
      <c r="E275" s="158" t="s">
        <v>1</v>
      </c>
      <c r="F275" s="159" t="s">
        <v>137</v>
      </c>
      <c r="H275" s="160">
        <v>18.5</v>
      </c>
      <c r="I275" s="161"/>
      <c r="L275" s="157"/>
      <c r="M275" s="162"/>
      <c r="T275" s="163"/>
      <c r="AT275" s="158" t="s">
        <v>134</v>
      </c>
      <c r="AU275" s="158" t="s">
        <v>88</v>
      </c>
      <c r="AV275" s="14" t="s">
        <v>130</v>
      </c>
      <c r="AW275" s="14" t="s">
        <v>35</v>
      </c>
      <c r="AX275" s="14" t="s">
        <v>86</v>
      </c>
      <c r="AY275" s="158" t="s">
        <v>123</v>
      </c>
    </row>
    <row r="276" spans="2:65" s="1" customFormat="1" ht="16.5" customHeight="1">
      <c r="B276" s="31"/>
      <c r="C276" s="127" t="s">
        <v>290</v>
      </c>
      <c r="D276" s="127" t="s">
        <v>125</v>
      </c>
      <c r="E276" s="128" t="s">
        <v>291</v>
      </c>
      <c r="F276" s="129" t="s">
        <v>292</v>
      </c>
      <c r="G276" s="130" t="s">
        <v>157</v>
      </c>
      <c r="H276" s="131">
        <v>7.5</v>
      </c>
      <c r="I276" s="132"/>
      <c r="J276" s="133">
        <f>ROUND(I276*H276,2)</f>
        <v>0</v>
      </c>
      <c r="K276" s="129" t="s">
        <v>129</v>
      </c>
      <c r="L276" s="31"/>
      <c r="M276" s="134" t="s">
        <v>1</v>
      </c>
      <c r="N276" s="135" t="s">
        <v>43</v>
      </c>
      <c r="P276" s="136">
        <f>O276*H276</f>
        <v>0</v>
      </c>
      <c r="Q276" s="136">
        <v>0</v>
      </c>
      <c r="R276" s="136">
        <f>Q276*H276</f>
        <v>0</v>
      </c>
      <c r="S276" s="136">
        <v>0</v>
      </c>
      <c r="T276" s="137">
        <f>S276*H276</f>
        <v>0</v>
      </c>
      <c r="AR276" s="138" t="s">
        <v>130</v>
      </c>
      <c r="AT276" s="138" t="s">
        <v>125</v>
      </c>
      <c r="AU276" s="138" t="s">
        <v>88</v>
      </c>
      <c r="AY276" s="16" t="s">
        <v>123</v>
      </c>
      <c r="BE276" s="139">
        <f>IF(N276="základní",J276,0)</f>
        <v>0</v>
      </c>
      <c r="BF276" s="139">
        <f>IF(N276="snížená",J276,0)</f>
        <v>0</v>
      </c>
      <c r="BG276" s="139">
        <f>IF(N276="zákl. přenesená",J276,0)</f>
        <v>0</v>
      </c>
      <c r="BH276" s="139">
        <f>IF(N276="sníž. přenesená",J276,0)</f>
        <v>0</v>
      </c>
      <c r="BI276" s="139">
        <f>IF(N276="nulová",J276,0)</f>
        <v>0</v>
      </c>
      <c r="BJ276" s="16" t="s">
        <v>86</v>
      </c>
      <c r="BK276" s="139">
        <f>ROUND(I276*H276,2)</f>
        <v>0</v>
      </c>
      <c r="BL276" s="16" t="s">
        <v>130</v>
      </c>
      <c r="BM276" s="138" t="s">
        <v>293</v>
      </c>
    </row>
    <row r="277" spans="2:65" s="1" customFormat="1" ht="11.25">
      <c r="B277" s="31"/>
      <c r="D277" s="140" t="s">
        <v>132</v>
      </c>
      <c r="F277" s="141" t="s">
        <v>294</v>
      </c>
      <c r="I277" s="142"/>
      <c r="L277" s="31"/>
      <c r="M277" s="143"/>
      <c r="T277" s="55"/>
      <c r="AT277" s="16" t="s">
        <v>132</v>
      </c>
      <c r="AU277" s="16" t="s">
        <v>88</v>
      </c>
    </row>
    <row r="278" spans="2:65" s="12" customFormat="1" ht="11.25">
      <c r="B278" s="144"/>
      <c r="D278" s="140" t="s">
        <v>134</v>
      </c>
      <c r="E278" s="145" t="s">
        <v>1</v>
      </c>
      <c r="F278" s="146" t="s">
        <v>135</v>
      </c>
      <c r="H278" s="145" t="s">
        <v>1</v>
      </c>
      <c r="I278" s="147"/>
      <c r="L278" s="144"/>
      <c r="M278" s="148"/>
      <c r="T278" s="149"/>
      <c r="AT278" s="145" t="s">
        <v>134</v>
      </c>
      <c r="AU278" s="145" t="s">
        <v>88</v>
      </c>
      <c r="AV278" s="12" t="s">
        <v>86</v>
      </c>
      <c r="AW278" s="12" t="s">
        <v>35</v>
      </c>
      <c r="AX278" s="12" t="s">
        <v>78</v>
      </c>
      <c r="AY278" s="145" t="s">
        <v>123</v>
      </c>
    </row>
    <row r="279" spans="2:65" s="13" customFormat="1" ht="11.25">
      <c r="B279" s="150"/>
      <c r="D279" s="140" t="s">
        <v>134</v>
      </c>
      <c r="E279" s="151" t="s">
        <v>1</v>
      </c>
      <c r="F279" s="152" t="s">
        <v>277</v>
      </c>
      <c r="H279" s="153">
        <v>2</v>
      </c>
      <c r="I279" s="154"/>
      <c r="L279" s="150"/>
      <c r="M279" s="155"/>
      <c r="T279" s="156"/>
      <c r="AT279" s="151" t="s">
        <v>134</v>
      </c>
      <c r="AU279" s="151" t="s">
        <v>88</v>
      </c>
      <c r="AV279" s="13" t="s">
        <v>88</v>
      </c>
      <c r="AW279" s="13" t="s">
        <v>35</v>
      </c>
      <c r="AX279" s="13" t="s">
        <v>78</v>
      </c>
      <c r="AY279" s="151" t="s">
        <v>123</v>
      </c>
    </row>
    <row r="280" spans="2:65" s="13" customFormat="1" ht="11.25">
      <c r="B280" s="150"/>
      <c r="D280" s="140" t="s">
        <v>134</v>
      </c>
      <c r="E280" s="151" t="s">
        <v>1</v>
      </c>
      <c r="F280" s="152" t="s">
        <v>278</v>
      </c>
      <c r="H280" s="153">
        <v>5.5</v>
      </c>
      <c r="I280" s="154"/>
      <c r="L280" s="150"/>
      <c r="M280" s="155"/>
      <c r="T280" s="156"/>
      <c r="AT280" s="151" t="s">
        <v>134</v>
      </c>
      <c r="AU280" s="151" t="s">
        <v>88</v>
      </c>
      <c r="AV280" s="13" t="s">
        <v>88</v>
      </c>
      <c r="AW280" s="13" t="s">
        <v>35</v>
      </c>
      <c r="AX280" s="13" t="s">
        <v>78</v>
      </c>
      <c r="AY280" s="151" t="s">
        <v>123</v>
      </c>
    </row>
    <row r="281" spans="2:65" s="14" customFormat="1" ht="11.25">
      <c r="B281" s="157"/>
      <c r="D281" s="140" t="s">
        <v>134</v>
      </c>
      <c r="E281" s="158" t="s">
        <v>1</v>
      </c>
      <c r="F281" s="159" t="s">
        <v>137</v>
      </c>
      <c r="H281" s="160">
        <v>7.5</v>
      </c>
      <c r="I281" s="161"/>
      <c r="L281" s="157"/>
      <c r="M281" s="162"/>
      <c r="T281" s="163"/>
      <c r="AT281" s="158" t="s">
        <v>134</v>
      </c>
      <c r="AU281" s="158" t="s">
        <v>88</v>
      </c>
      <c r="AV281" s="14" t="s">
        <v>130</v>
      </c>
      <c r="AW281" s="14" t="s">
        <v>35</v>
      </c>
      <c r="AX281" s="14" t="s">
        <v>86</v>
      </c>
      <c r="AY281" s="158" t="s">
        <v>123</v>
      </c>
    </row>
    <row r="282" spans="2:65" s="1" customFormat="1" ht="16.5" customHeight="1">
      <c r="B282" s="31"/>
      <c r="C282" s="127" t="s">
        <v>295</v>
      </c>
      <c r="D282" s="127" t="s">
        <v>125</v>
      </c>
      <c r="E282" s="128" t="s">
        <v>296</v>
      </c>
      <c r="F282" s="129" t="s">
        <v>297</v>
      </c>
      <c r="G282" s="130" t="s">
        <v>157</v>
      </c>
      <c r="H282" s="131">
        <v>11</v>
      </c>
      <c r="I282" s="132"/>
      <c r="J282" s="133">
        <f>ROUND(I282*H282,2)</f>
        <v>0</v>
      </c>
      <c r="K282" s="129" t="s">
        <v>129</v>
      </c>
      <c r="L282" s="31"/>
      <c r="M282" s="134" t="s">
        <v>1</v>
      </c>
      <c r="N282" s="135" t="s">
        <v>43</v>
      </c>
      <c r="P282" s="136">
        <f>O282*H282</f>
        <v>0</v>
      </c>
      <c r="Q282" s="136">
        <v>0</v>
      </c>
      <c r="R282" s="136">
        <f>Q282*H282</f>
        <v>0</v>
      </c>
      <c r="S282" s="136">
        <v>0</v>
      </c>
      <c r="T282" s="137">
        <f>S282*H282</f>
        <v>0</v>
      </c>
      <c r="AR282" s="138" t="s">
        <v>130</v>
      </c>
      <c r="AT282" s="138" t="s">
        <v>125</v>
      </c>
      <c r="AU282" s="138" t="s">
        <v>88</v>
      </c>
      <c r="AY282" s="16" t="s">
        <v>123</v>
      </c>
      <c r="BE282" s="139">
        <f>IF(N282="základní",J282,0)</f>
        <v>0</v>
      </c>
      <c r="BF282" s="139">
        <f>IF(N282="snížená",J282,0)</f>
        <v>0</v>
      </c>
      <c r="BG282" s="139">
        <f>IF(N282="zákl. přenesená",J282,0)</f>
        <v>0</v>
      </c>
      <c r="BH282" s="139">
        <f>IF(N282="sníž. přenesená",J282,0)</f>
        <v>0</v>
      </c>
      <c r="BI282" s="139">
        <f>IF(N282="nulová",J282,0)</f>
        <v>0</v>
      </c>
      <c r="BJ282" s="16" t="s">
        <v>86</v>
      </c>
      <c r="BK282" s="139">
        <f>ROUND(I282*H282,2)</f>
        <v>0</v>
      </c>
      <c r="BL282" s="16" t="s">
        <v>130</v>
      </c>
      <c r="BM282" s="138" t="s">
        <v>298</v>
      </c>
    </row>
    <row r="283" spans="2:65" s="1" customFormat="1" ht="11.25">
      <c r="B283" s="31"/>
      <c r="D283" s="140" t="s">
        <v>132</v>
      </c>
      <c r="F283" s="141" t="s">
        <v>299</v>
      </c>
      <c r="I283" s="142"/>
      <c r="L283" s="31"/>
      <c r="M283" s="143"/>
      <c r="T283" s="55"/>
      <c r="AT283" s="16" t="s">
        <v>132</v>
      </c>
      <c r="AU283" s="16" t="s">
        <v>88</v>
      </c>
    </row>
    <row r="284" spans="2:65" s="12" customFormat="1" ht="11.25">
      <c r="B284" s="144"/>
      <c r="D284" s="140" t="s">
        <v>134</v>
      </c>
      <c r="E284" s="145" t="s">
        <v>1</v>
      </c>
      <c r="F284" s="146" t="s">
        <v>135</v>
      </c>
      <c r="H284" s="145" t="s">
        <v>1</v>
      </c>
      <c r="I284" s="147"/>
      <c r="L284" s="144"/>
      <c r="M284" s="148"/>
      <c r="T284" s="149"/>
      <c r="AT284" s="145" t="s">
        <v>134</v>
      </c>
      <c r="AU284" s="145" t="s">
        <v>88</v>
      </c>
      <c r="AV284" s="12" t="s">
        <v>86</v>
      </c>
      <c r="AW284" s="12" t="s">
        <v>35</v>
      </c>
      <c r="AX284" s="12" t="s">
        <v>78</v>
      </c>
      <c r="AY284" s="145" t="s">
        <v>123</v>
      </c>
    </row>
    <row r="285" spans="2:65" s="13" customFormat="1" ht="11.25">
      <c r="B285" s="150"/>
      <c r="D285" s="140" t="s">
        <v>134</v>
      </c>
      <c r="E285" s="151" t="s">
        <v>1</v>
      </c>
      <c r="F285" s="152" t="s">
        <v>284</v>
      </c>
      <c r="H285" s="153">
        <v>11</v>
      </c>
      <c r="I285" s="154"/>
      <c r="L285" s="150"/>
      <c r="M285" s="155"/>
      <c r="T285" s="156"/>
      <c r="AT285" s="151" t="s">
        <v>134</v>
      </c>
      <c r="AU285" s="151" t="s">
        <v>88</v>
      </c>
      <c r="AV285" s="13" t="s">
        <v>88</v>
      </c>
      <c r="AW285" s="13" t="s">
        <v>35</v>
      </c>
      <c r="AX285" s="13" t="s">
        <v>78</v>
      </c>
      <c r="AY285" s="151" t="s">
        <v>123</v>
      </c>
    </row>
    <row r="286" spans="2:65" s="14" customFormat="1" ht="11.25">
      <c r="B286" s="157"/>
      <c r="D286" s="140" t="s">
        <v>134</v>
      </c>
      <c r="E286" s="158" t="s">
        <v>1</v>
      </c>
      <c r="F286" s="159" t="s">
        <v>137</v>
      </c>
      <c r="H286" s="160">
        <v>11</v>
      </c>
      <c r="I286" s="161"/>
      <c r="L286" s="157"/>
      <c r="M286" s="162"/>
      <c r="T286" s="163"/>
      <c r="AT286" s="158" t="s">
        <v>134</v>
      </c>
      <c r="AU286" s="158" t="s">
        <v>88</v>
      </c>
      <c r="AV286" s="14" t="s">
        <v>130</v>
      </c>
      <c r="AW286" s="14" t="s">
        <v>35</v>
      </c>
      <c r="AX286" s="14" t="s">
        <v>86</v>
      </c>
      <c r="AY286" s="158" t="s">
        <v>123</v>
      </c>
    </row>
    <row r="287" spans="2:65" s="1" customFormat="1" ht="16.5" customHeight="1">
      <c r="B287" s="31"/>
      <c r="C287" s="127" t="s">
        <v>300</v>
      </c>
      <c r="D287" s="127" t="s">
        <v>125</v>
      </c>
      <c r="E287" s="128" t="s">
        <v>301</v>
      </c>
      <c r="F287" s="129" t="s">
        <v>302</v>
      </c>
      <c r="G287" s="130" t="s">
        <v>128</v>
      </c>
      <c r="H287" s="131">
        <v>1192</v>
      </c>
      <c r="I287" s="132"/>
      <c r="J287" s="133">
        <f>ROUND(I287*H287,2)</f>
        <v>0</v>
      </c>
      <c r="K287" s="129" t="s">
        <v>129</v>
      </c>
      <c r="L287" s="31"/>
      <c r="M287" s="134" t="s">
        <v>1</v>
      </c>
      <c r="N287" s="135" t="s">
        <v>43</v>
      </c>
      <c r="P287" s="136">
        <f>O287*H287</f>
        <v>0</v>
      </c>
      <c r="Q287" s="136">
        <v>0</v>
      </c>
      <c r="R287" s="136">
        <f>Q287*H287</f>
        <v>0</v>
      </c>
      <c r="S287" s="136">
        <v>2E-3</v>
      </c>
      <c r="T287" s="137">
        <f>S287*H287</f>
        <v>2.3839999999999999</v>
      </c>
      <c r="AR287" s="138" t="s">
        <v>130</v>
      </c>
      <c r="AT287" s="138" t="s">
        <v>125</v>
      </c>
      <c r="AU287" s="138" t="s">
        <v>88</v>
      </c>
      <c r="AY287" s="16" t="s">
        <v>123</v>
      </c>
      <c r="BE287" s="139">
        <f>IF(N287="základní",J287,0)</f>
        <v>0</v>
      </c>
      <c r="BF287" s="139">
        <f>IF(N287="snížená",J287,0)</f>
        <v>0</v>
      </c>
      <c r="BG287" s="139">
        <f>IF(N287="zákl. přenesená",J287,0)</f>
        <v>0</v>
      </c>
      <c r="BH287" s="139">
        <f>IF(N287="sníž. přenesená",J287,0)</f>
        <v>0</v>
      </c>
      <c r="BI287" s="139">
        <f>IF(N287="nulová",J287,0)</f>
        <v>0</v>
      </c>
      <c r="BJ287" s="16" t="s">
        <v>86</v>
      </c>
      <c r="BK287" s="139">
        <f>ROUND(I287*H287,2)</f>
        <v>0</v>
      </c>
      <c r="BL287" s="16" t="s">
        <v>130</v>
      </c>
      <c r="BM287" s="138" t="s">
        <v>303</v>
      </c>
    </row>
    <row r="288" spans="2:65" s="1" customFormat="1" ht="19.5">
      <c r="B288" s="31"/>
      <c r="D288" s="140" t="s">
        <v>132</v>
      </c>
      <c r="F288" s="141" t="s">
        <v>304</v>
      </c>
      <c r="I288" s="142"/>
      <c r="L288" s="31"/>
      <c r="M288" s="143"/>
      <c r="T288" s="55"/>
      <c r="AT288" s="16" t="s">
        <v>132</v>
      </c>
      <c r="AU288" s="16" t="s">
        <v>88</v>
      </c>
    </row>
    <row r="289" spans="2:65" s="12" customFormat="1" ht="11.25">
      <c r="B289" s="144"/>
      <c r="D289" s="140" t="s">
        <v>134</v>
      </c>
      <c r="E289" s="145" t="s">
        <v>1</v>
      </c>
      <c r="F289" s="146" t="s">
        <v>135</v>
      </c>
      <c r="H289" s="145" t="s">
        <v>1</v>
      </c>
      <c r="I289" s="147"/>
      <c r="L289" s="144"/>
      <c r="M289" s="148"/>
      <c r="T289" s="149"/>
      <c r="AT289" s="145" t="s">
        <v>134</v>
      </c>
      <c r="AU289" s="145" t="s">
        <v>88</v>
      </c>
      <c r="AV289" s="12" t="s">
        <v>86</v>
      </c>
      <c r="AW289" s="12" t="s">
        <v>35</v>
      </c>
      <c r="AX289" s="12" t="s">
        <v>78</v>
      </c>
      <c r="AY289" s="145" t="s">
        <v>123</v>
      </c>
    </row>
    <row r="290" spans="2:65" s="13" customFormat="1" ht="11.25">
      <c r="B290" s="150"/>
      <c r="D290" s="140" t="s">
        <v>134</v>
      </c>
      <c r="E290" s="151" t="s">
        <v>1</v>
      </c>
      <c r="F290" s="152" t="s">
        <v>175</v>
      </c>
      <c r="H290" s="153">
        <v>625</v>
      </c>
      <c r="I290" s="154"/>
      <c r="L290" s="150"/>
      <c r="M290" s="155"/>
      <c r="T290" s="156"/>
      <c r="AT290" s="151" t="s">
        <v>134</v>
      </c>
      <c r="AU290" s="151" t="s">
        <v>88</v>
      </c>
      <c r="AV290" s="13" t="s">
        <v>88</v>
      </c>
      <c r="AW290" s="13" t="s">
        <v>35</v>
      </c>
      <c r="AX290" s="13" t="s">
        <v>78</v>
      </c>
      <c r="AY290" s="151" t="s">
        <v>123</v>
      </c>
    </row>
    <row r="291" spans="2:65" s="13" customFormat="1" ht="11.25">
      <c r="B291" s="150"/>
      <c r="D291" s="140" t="s">
        <v>134</v>
      </c>
      <c r="E291" s="151" t="s">
        <v>1</v>
      </c>
      <c r="F291" s="152" t="s">
        <v>176</v>
      </c>
      <c r="H291" s="153">
        <v>497</v>
      </c>
      <c r="I291" s="154"/>
      <c r="L291" s="150"/>
      <c r="M291" s="155"/>
      <c r="T291" s="156"/>
      <c r="AT291" s="151" t="s">
        <v>134</v>
      </c>
      <c r="AU291" s="151" t="s">
        <v>88</v>
      </c>
      <c r="AV291" s="13" t="s">
        <v>88</v>
      </c>
      <c r="AW291" s="13" t="s">
        <v>35</v>
      </c>
      <c r="AX291" s="13" t="s">
        <v>78</v>
      </c>
      <c r="AY291" s="151" t="s">
        <v>123</v>
      </c>
    </row>
    <row r="292" spans="2:65" s="13" customFormat="1" ht="11.25">
      <c r="B292" s="150"/>
      <c r="D292" s="140" t="s">
        <v>134</v>
      </c>
      <c r="E292" s="151" t="s">
        <v>1</v>
      </c>
      <c r="F292" s="152" t="s">
        <v>148</v>
      </c>
      <c r="H292" s="153">
        <v>70</v>
      </c>
      <c r="I292" s="154"/>
      <c r="L292" s="150"/>
      <c r="M292" s="155"/>
      <c r="T292" s="156"/>
      <c r="AT292" s="151" t="s">
        <v>134</v>
      </c>
      <c r="AU292" s="151" t="s">
        <v>88</v>
      </c>
      <c r="AV292" s="13" t="s">
        <v>88</v>
      </c>
      <c r="AW292" s="13" t="s">
        <v>35</v>
      </c>
      <c r="AX292" s="13" t="s">
        <v>78</v>
      </c>
      <c r="AY292" s="151" t="s">
        <v>123</v>
      </c>
    </row>
    <row r="293" spans="2:65" s="14" customFormat="1" ht="11.25">
      <c r="B293" s="157"/>
      <c r="D293" s="140" t="s">
        <v>134</v>
      </c>
      <c r="E293" s="158" t="s">
        <v>1</v>
      </c>
      <c r="F293" s="159" t="s">
        <v>137</v>
      </c>
      <c r="H293" s="160">
        <v>1192</v>
      </c>
      <c r="I293" s="161"/>
      <c r="L293" s="157"/>
      <c r="M293" s="162"/>
      <c r="T293" s="163"/>
      <c r="AT293" s="158" t="s">
        <v>134</v>
      </c>
      <c r="AU293" s="158" t="s">
        <v>88</v>
      </c>
      <c r="AV293" s="14" t="s">
        <v>130</v>
      </c>
      <c r="AW293" s="14" t="s">
        <v>35</v>
      </c>
      <c r="AX293" s="14" t="s">
        <v>86</v>
      </c>
      <c r="AY293" s="158" t="s">
        <v>123</v>
      </c>
    </row>
    <row r="294" spans="2:65" s="1" customFormat="1" ht="16.5" customHeight="1">
      <c r="B294" s="31"/>
      <c r="C294" s="127" t="s">
        <v>305</v>
      </c>
      <c r="D294" s="127" t="s">
        <v>125</v>
      </c>
      <c r="E294" s="128" t="s">
        <v>306</v>
      </c>
      <c r="F294" s="129" t="s">
        <v>307</v>
      </c>
      <c r="G294" s="130" t="s">
        <v>308</v>
      </c>
      <c r="H294" s="131">
        <v>39</v>
      </c>
      <c r="I294" s="132"/>
      <c r="J294" s="133">
        <f>ROUND(I294*H294,2)</f>
        <v>0</v>
      </c>
      <c r="K294" s="129" t="s">
        <v>129</v>
      </c>
      <c r="L294" s="31"/>
      <c r="M294" s="134" t="s">
        <v>1</v>
      </c>
      <c r="N294" s="135" t="s">
        <v>43</v>
      </c>
      <c r="P294" s="136">
        <f>O294*H294</f>
        <v>0</v>
      </c>
      <c r="Q294" s="136">
        <v>0</v>
      </c>
      <c r="R294" s="136">
        <f>Q294*H294</f>
        <v>0</v>
      </c>
      <c r="S294" s="136">
        <v>0.42</v>
      </c>
      <c r="T294" s="137">
        <f>S294*H294</f>
        <v>16.38</v>
      </c>
      <c r="AR294" s="138" t="s">
        <v>130</v>
      </c>
      <c r="AT294" s="138" t="s">
        <v>125</v>
      </c>
      <c r="AU294" s="138" t="s">
        <v>88</v>
      </c>
      <c r="AY294" s="16" t="s">
        <v>123</v>
      </c>
      <c r="BE294" s="139">
        <f>IF(N294="základní",J294,0)</f>
        <v>0</v>
      </c>
      <c r="BF294" s="139">
        <f>IF(N294="snížená",J294,0)</f>
        <v>0</v>
      </c>
      <c r="BG294" s="139">
        <f>IF(N294="zákl. přenesená",J294,0)</f>
        <v>0</v>
      </c>
      <c r="BH294" s="139">
        <f>IF(N294="sníž. přenesená",J294,0)</f>
        <v>0</v>
      </c>
      <c r="BI294" s="139">
        <f>IF(N294="nulová",J294,0)</f>
        <v>0</v>
      </c>
      <c r="BJ294" s="16" t="s">
        <v>86</v>
      </c>
      <c r="BK294" s="139">
        <f>ROUND(I294*H294,2)</f>
        <v>0</v>
      </c>
      <c r="BL294" s="16" t="s">
        <v>130</v>
      </c>
      <c r="BM294" s="138" t="s">
        <v>309</v>
      </c>
    </row>
    <row r="295" spans="2:65" s="1" customFormat="1" ht="19.5">
      <c r="B295" s="31"/>
      <c r="D295" s="140" t="s">
        <v>132</v>
      </c>
      <c r="F295" s="141" t="s">
        <v>310</v>
      </c>
      <c r="I295" s="142"/>
      <c r="L295" s="31"/>
      <c r="M295" s="143"/>
      <c r="T295" s="55"/>
      <c r="AT295" s="16" t="s">
        <v>132</v>
      </c>
      <c r="AU295" s="16" t="s">
        <v>88</v>
      </c>
    </row>
    <row r="296" spans="2:65" s="12" customFormat="1" ht="11.25">
      <c r="B296" s="144"/>
      <c r="D296" s="140" t="s">
        <v>134</v>
      </c>
      <c r="E296" s="145" t="s">
        <v>1</v>
      </c>
      <c r="F296" s="146" t="s">
        <v>135</v>
      </c>
      <c r="H296" s="145" t="s">
        <v>1</v>
      </c>
      <c r="I296" s="147"/>
      <c r="L296" s="144"/>
      <c r="M296" s="148"/>
      <c r="T296" s="149"/>
      <c r="AT296" s="145" t="s">
        <v>134</v>
      </c>
      <c r="AU296" s="145" t="s">
        <v>88</v>
      </c>
      <c r="AV296" s="12" t="s">
        <v>86</v>
      </c>
      <c r="AW296" s="12" t="s">
        <v>35</v>
      </c>
      <c r="AX296" s="12" t="s">
        <v>78</v>
      </c>
      <c r="AY296" s="145" t="s">
        <v>123</v>
      </c>
    </row>
    <row r="297" spans="2:65" s="13" customFormat="1" ht="11.25">
      <c r="B297" s="150"/>
      <c r="D297" s="140" t="s">
        <v>134</v>
      </c>
      <c r="E297" s="151" t="s">
        <v>1</v>
      </c>
      <c r="F297" s="152" t="s">
        <v>311</v>
      </c>
      <c r="H297" s="153">
        <v>39</v>
      </c>
      <c r="I297" s="154"/>
      <c r="L297" s="150"/>
      <c r="M297" s="155"/>
      <c r="T297" s="156"/>
      <c r="AT297" s="151" t="s">
        <v>134</v>
      </c>
      <c r="AU297" s="151" t="s">
        <v>88</v>
      </c>
      <c r="AV297" s="13" t="s">
        <v>88</v>
      </c>
      <c r="AW297" s="13" t="s">
        <v>35</v>
      </c>
      <c r="AX297" s="13" t="s">
        <v>78</v>
      </c>
      <c r="AY297" s="151" t="s">
        <v>123</v>
      </c>
    </row>
    <row r="298" spans="2:65" s="14" customFormat="1" ht="11.25">
      <c r="B298" s="157"/>
      <c r="D298" s="140" t="s">
        <v>134</v>
      </c>
      <c r="E298" s="158" t="s">
        <v>1</v>
      </c>
      <c r="F298" s="159" t="s">
        <v>137</v>
      </c>
      <c r="H298" s="160">
        <v>39</v>
      </c>
      <c r="I298" s="161"/>
      <c r="L298" s="157"/>
      <c r="M298" s="162"/>
      <c r="T298" s="163"/>
      <c r="AT298" s="158" t="s">
        <v>134</v>
      </c>
      <c r="AU298" s="158" t="s">
        <v>88</v>
      </c>
      <c r="AV298" s="14" t="s">
        <v>130</v>
      </c>
      <c r="AW298" s="14" t="s">
        <v>35</v>
      </c>
      <c r="AX298" s="14" t="s">
        <v>86</v>
      </c>
      <c r="AY298" s="158" t="s">
        <v>123</v>
      </c>
    </row>
    <row r="299" spans="2:65" s="11" customFormat="1" ht="22.9" customHeight="1">
      <c r="B299" s="115"/>
      <c r="D299" s="116" t="s">
        <v>77</v>
      </c>
      <c r="E299" s="125" t="s">
        <v>312</v>
      </c>
      <c r="F299" s="125" t="s">
        <v>313</v>
      </c>
      <c r="I299" s="118"/>
      <c r="J299" s="126">
        <f>BK299</f>
        <v>0</v>
      </c>
      <c r="L299" s="115"/>
      <c r="M299" s="120"/>
      <c r="P299" s="121">
        <f>SUM(P300:P318)</f>
        <v>0</v>
      </c>
      <c r="R299" s="121">
        <f>SUM(R300:R318)</f>
        <v>0</v>
      </c>
      <c r="T299" s="122">
        <f>SUM(T300:T318)</f>
        <v>0</v>
      </c>
      <c r="AR299" s="116" t="s">
        <v>86</v>
      </c>
      <c r="AT299" s="123" t="s">
        <v>77</v>
      </c>
      <c r="AU299" s="123" t="s">
        <v>86</v>
      </c>
      <c r="AY299" s="116" t="s">
        <v>123</v>
      </c>
      <c r="BK299" s="124">
        <f>SUM(BK300:BK318)</f>
        <v>0</v>
      </c>
    </row>
    <row r="300" spans="2:65" s="1" customFormat="1" ht="16.5" customHeight="1">
      <c r="B300" s="31"/>
      <c r="C300" s="127" t="s">
        <v>314</v>
      </c>
      <c r="D300" s="127" t="s">
        <v>125</v>
      </c>
      <c r="E300" s="128" t="s">
        <v>315</v>
      </c>
      <c r="F300" s="129" t="s">
        <v>316</v>
      </c>
      <c r="G300" s="130" t="s">
        <v>317</v>
      </c>
      <c r="H300" s="131">
        <v>207.59399999999999</v>
      </c>
      <c r="I300" s="132"/>
      <c r="J300" s="133">
        <f>ROUND(I300*H300,2)</f>
        <v>0</v>
      </c>
      <c r="K300" s="129" t="s">
        <v>129</v>
      </c>
      <c r="L300" s="31"/>
      <c r="M300" s="134" t="s">
        <v>1</v>
      </c>
      <c r="N300" s="135" t="s">
        <v>43</v>
      </c>
      <c r="P300" s="136">
        <f>O300*H300</f>
        <v>0</v>
      </c>
      <c r="Q300" s="136">
        <v>0</v>
      </c>
      <c r="R300" s="136">
        <f>Q300*H300</f>
        <v>0</v>
      </c>
      <c r="S300" s="136">
        <v>0</v>
      </c>
      <c r="T300" s="137">
        <f>S300*H300</f>
        <v>0</v>
      </c>
      <c r="AR300" s="138" t="s">
        <v>130</v>
      </c>
      <c r="AT300" s="138" t="s">
        <v>125</v>
      </c>
      <c r="AU300" s="138" t="s">
        <v>88</v>
      </c>
      <c r="AY300" s="16" t="s">
        <v>123</v>
      </c>
      <c r="BE300" s="139">
        <f>IF(N300="základní",J300,0)</f>
        <v>0</v>
      </c>
      <c r="BF300" s="139">
        <f>IF(N300="snížená",J300,0)</f>
        <v>0</v>
      </c>
      <c r="BG300" s="139">
        <f>IF(N300="zákl. přenesená",J300,0)</f>
        <v>0</v>
      </c>
      <c r="BH300" s="139">
        <f>IF(N300="sníž. přenesená",J300,0)</f>
        <v>0</v>
      </c>
      <c r="BI300" s="139">
        <f>IF(N300="nulová",J300,0)</f>
        <v>0</v>
      </c>
      <c r="BJ300" s="16" t="s">
        <v>86</v>
      </c>
      <c r="BK300" s="139">
        <f>ROUND(I300*H300,2)</f>
        <v>0</v>
      </c>
      <c r="BL300" s="16" t="s">
        <v>130</v>
      </c>
      <c r="BM300" s="138" t="s">
        <v>318</v>
      </c>
    </row>
    <row r="301" spans="2:65" s="1" customFormat="1" ht="11.25">
      <c r="B301" s="31"/>
      <c r="D301" s="140" t="s">
        <v>132</v>
      </c>
      <c r="F301" s="141" t="s">
        <v>319</v>
      </c>
      <c r="I301" s="142"/>
      <c r="L301" s="31"/>
      <c r="M301" s="143"/>
      <c r="T301" s="55"/>
      <c r="AT301" s="16" t="s">
        <v>132</v>
      </c>
      <c r="AU301" s="16" t="s">
        <v>88</v>
      </c>
    </row>
    <row r="302" spans="2:65" s="13" customFormat="1" ht="11.25">
      <c r="B302" s="150"/>
      <c r="D302" s="140" t="s">
        <v>134</v>
      </c>
      <c r="E302" s="151" t="s">
        <v>1</v>
      </c>
      <c r="F302" s="152" t="s">
        <v>320</v>
      </c>
      <c r="H302" s="153">
        <v>207.59399999999999</v>
      </c>
      <c r="I302" s="154"/>
      <c r="L302" s="150"/>
      <c r="M302" s="155"/>
      <c r="T302" s="156"/>
      <c r="AT302" s="151" t="s">
        <v>134</v>
      </c>
      <c r="AU302" s="151" t="s">
        <v>88</v>
      </c>
      <c r="AV302" s="13" t="s">
        <v>88</v>
      </c>
      <c r="AW302" s="13" t="s">
        <v>35</v>
      </c>
      <c r="AX302" s="13" t="s">
        <v>86</v>
      </c>
      <c r="AY302" s="151" t="s">
        <v>123</v>
      </c>
    </row>
    <row r="303" spans="2:65" s="1" customFormat="1" ht="16.5" customHeight="1">
      <c r="B303" s="31"/>
      <c r="C303" s="127" t="s">
        <v>321</v>
      </c>
      <c r="D303" s="127" t="s">
        <v>125</v>
      </c>
      <c r="E303" s="128" t="s">
        <v>322</v>
      </c>
      <c r="F303" s="129" t="s">
        <v>323</v>
      </c>
      <c r="G303" s="130" t="s">
        <v>317</v>
      </c>
      <c r="H303" s="131">
        <v>1868.346</v>
      </c>
      <c r="I303" s="132"/>
      <c r="J303" s="133">
        <f>ROUND(I303*H303,2)</f>
        <v>0</v>
      </c>
      <c r="K303" s="129" t="s">
        <v>129</v>
      </c>
      <c r="L303" s="31"/>
      <c r="M303" s="134" t="s">
        <v>1</v>
      </c>
      <c r="N303" s="135" t="s">
        <v>43</v>
      </c>
      <c r="P303" s="136">
        <f>O303*H303</f>
        <v>0</v>
      </c>
      <c r="Q303" s="136">
        <v>0</v>
      </c>
      <c r="R303" s="136">
        <f>Q303*H303</f>
        <v>0</v>
      </c>
      <c r="S303" s="136">
        <v>0</v>
      </c>
      <c r="T303" s="137">
        <f>S303*H303</f>
        <v>0</v>
      </c>
      <c r="AR303" s="138" t="s">
        <v>130</v>
      </c>
      <c r="AT303" s="138" t="s">
        <v>125</v>
      </c>
      <c r="AU303" s="138" t="s">
        <v>88</v>
      </c>
      <c r="AY303" s="16" t="s">
        <v>123</v>
      </c>
      <c r="BE303" s="139">
        <f>IF(N303="základní",J303,0)</f>
        <v>0</v>
      </c>
      <c r="BF303" s="139">
        <f>IF(N303="snížená",J303,0)</f>
        <v>0</v>
      </c>
      <c r="BG303" s="139">
        <f>IF(N303="zákl. přenesená",J303,0)</f>
        <v>0</v>
      </c>
      <c r="BH303" s="139">
        <f>IF(N303="sníž. přenesená",J303,0)</f>
        <v>0</v>
      </c>
      <c r="BI303" s="139">
        <f>IF(N303="nulová",J303,0)</f>
        <v>0</v>
      </c>
      <c r="BJ303" s="16" t="s">
        <v>86</v>
      </c>
      <c r="BK303" s="139">
        <f>ROUND(I303*H303,2)</f>
        <v>0</v>
      </c>
      <c r="BL303" s="16" t="s">
        <v>130</v>
      </c>
      <c r="BM303" s="138" t="s">
        <v>324</v>
      </c>
    </row>
    <row r="304" spans="2:65" s="1" customFormat="1" ht="11.25">
      <c r="B304" s="31"/>
      <c r="D304" s="140" t="s">
        <v>132</v>
      </c>
      <c r="F304" s="141" t="s">
        <v>325</v>
      </c>
      <c r="I304" s="142"/>
      <c r="L304" s="31"/>
      <c r="M304" s="143"/>
      <c r="T304" s="55"/>
      <c r="AT304" s="16" t="s">
        <v>132</v>
      </c>
      <c r="AU304" s="16" t="s">
        <v>88</v>
      </c>
    </row>
    <row r="305" spans="2:65" s="13" customFormat="1" ht="11.25">
      <c r="B305" s="150"/>
      <c r="D305" s="140" t="s">
        <v>134</v>
      </c>
      <c r="E305" s="151" t="s">
        <v>1</v>
      </c>
      <c r="F305" s="152" t="s">
        <v>320</v>
      </c>
      <c r="H305" s="153">
        <v>207.59399999999999</v>
      </c>
      <c r="I305" s="154"/>
      <c r="L305" s="150"/>
      <c r="M305" s="155"/>
      <c r="T305" s="156"/>
      <c r="AT305" s="151" t="s">
        <v>134</v>
      </c>
      <c r="AU305" s="151" t="s">
        <v>88</v>
      </c>
      <c r="AV305" s="13" t="s">
        <v>88</v>
      </c>
      <c r="AW305" s="13" t="s">
        <v>35</v>
      </c>
      <c r="AX305" s="13" t="s">
        <v>86</v>
      </c>
      <c r="AY305" s="151" t="s">
        <v>123</v>
      </c>
    </row>
    <row r="306" spans="2:65" s="13" customFormat="1" ht="11.25">
      <c r="B306" s="150"/>
      <c r="D306" s="140" t="s">
        <v>134</v>
      </c>
      <c r="F306" s="152" t="s">
        <v>326</v>
      </c>
      <c r="H306" s="153">
        <v>1868.346</v>
      </c>
      <c r="I306" s="154"/>
      <c r="L306" s="150"/>
      <c r="M306" s="155"/>
      <c r="T306" s="156"/>
      <c r="AT306" s="151" t="s">
        <v>134</v>
      </c>
      <c r="AU306" s="151" t="s">
        <v>88</v>
      </c>
      <c r="AV306" s="13" t="s">
        <v>88</v>
      </c>
      <c r="AW306" s="13" t="s">
        <v>4</v>
      </c>
      <c r="AX306" s="13" t="s">
        <v>86</v>
      </c>
      <c r="AY306" s="151" t="s">
        <v>123</v>
      </c>
    </row>
    <row r="307" spans="2:65" s="1" customFormat="1" ht="24.2" customHeight="1">
      <c r="B307" s="31"/>
      <c r="C307" s="127" t="s">
        <v>327</v>
      </c>
      <c r="D307" s="127" t="s">
        <v>125</v>
      </c>
      <c r="E307" s="128" t="s">
        <v>328</v>
      </c>
      <c r="F307" s="129" t="s">
        <v>329</v>
      </c>
      <c r="G307" s="130" t="s">
        <v>317</v>
      </c>
      <c r="H307" s="131">
        <v>165.59</v>
      </c>
      <c r="I307" s="132"/>
      <c r="J307" s="133">
        <f>ROUND(I307*H307,2)</f>
        <v>0</v>
      </c>
      <c r="K307" s="129" t="s">
        <v>129</v>
      </c>
      <c r="L307" s="31"/>
      <c r="M307" s="134" t="s">
        <v>1</v>
      </c>
      <c r="N307" s="135" t="s">
        <v>43</v>
      </c>
      <c r="P307" s="136">
        <f>O307*H307</f>
        <v>0</v>
      </c>
      <c r="Q307" s="136">
        <v>0</v>
      </c>
      <c r="R307" s="136">
        <f>Q307*H307</f>
        <v>0</v>
      </c>
      <c r="S307" s="136">
        <v>0</v>
      </c>
      <c r="T307" s="137">
        <f>S307*H307</f>
        <v>0</v>
      </c>
      <c r="AR307" s="138" t="s">
        <v>130</v>
      </c>
      <c r="AT307" s="138" t="s">
        <v>125</v>
      </c>
      <c r="AU307" s="138" t="s">
        <v>88</v>
      </c>
      <c r="AY307" s="16" t="s">
        <v>123</v>
      </c>
      <c r="BE307" s="139">
        <f>IF(N307="základní",J307,0)</f>
        <v>0</v>
      </c>
      <c r="BF307" s="139">
        <f>IF(N307="snížená",J307,0)</f>
        <v>0</v>
      </c>
      <c r="BG307" s="139">
        <f>IF(N307="zákl. přenesená",J307,0)</f>
        <v>0</v>
      </c>
      <c r="BH307" s="139">
        <f>IF(N307="sníž. přenesená",J307,0)</f>
        <v>0</v>
      </c>
      <c r="BI307" s="139">
        <f>IF(N307="nulová",J307,0)</f>
        <v>0</v>
      </c>
      <c r="BJ307" s="16" t="s">
        <v>86</v>
      </c>
      <c r="BK307" s="139">
        <f>ROUND(I307*H307,2)</f>
        <v>0</v>
      </c>
      <c r="BL307" s="16" t="s">
        <v>130</v>
      </c>
      <c r="BM307" s="138" t="s">
        <v>330</v>
      </c>
    </row>
    <row r="308" spans="2:65" s="1" customFormat="1" ht="19.5">
      <c r="B308" s="31"/>
      <c r="D308" s="140" t="s">
        <v>132</v>
      </c>
      <c r="F308" s="141" t="s">
        <v>331</v>
      </c>
      <c r="I308" s="142"/>
      <c r="L308" s="31"/>
      <c r="M308" s="143"/>
      <c r="T308" s="55"/>
      <c r="AT308" s="16" t="s">
        <v>132</v>
      </c>
      <c r="AU308" s="16" t="s">
        <v>88</v>
      </c>
    </row>
    <row r="309" spans="2:65" s="13" customFormat="1" ht="11.25">
      <c r="B309" s="150"/>
      <c r="D309" s="140" t="s">
        <v>134</v>
      </c>
      <c r="E309" s="151" t="s">
        <v>1</v>
      </c>
      <c r="F309" s="152" t="s">
        <v>332</v>
      </c>
      <c r="H309" s="153">
        <v>165.59</v>
      </c>
      <c r="I309" s="154"/>
      <c r="L309" s="150"/>
      <c r="M309" s="155"/>
      <c r="T309" s="156"/>
      <c r="AT309" s="151" t="s">
        <v>134</v>
      </c>
      <c r="AU309" s="151" t="s">
        <v>88</v>
      </c>
      <c r="AV309" s="13" t="s">
        <v>88</v>
      </c>
      <c r="AW309" s="13" t="s">
        <v>35</v>
      </c>
      <c r="AX309" s="13" t="s">
        <v>86</v>
      </c>
      <c r="AY309" s="151" t="s">
        <v>123</v>
      </c>
    </row>
    <row r="310" spans="2:65" s="1" customFormat="1" ht="24.2" customHeight="1">
      <c r="B310" s="31"/>
      <c r="C310" s="127" t="s">
        <v>333</v>
      </c>
      <c r="D310" s="127" t="s">
        <v>125</v>
      </c>
      <c r="E310" s="128" t="s">
        <v>334</v>
      </c>
      <c r="F310" s="129" t="s">
        <v>335</v>
      </c>
      <c r="G310" s="130" t="s">
        <v>317</v>
      </c>
      <c r="H310" s="131">
        <v>16.38</v>
      </c>
      <c r="I310" s="132"/>
      <c r="J310" s="133">
        <f>ROUND(I310*H310,2)</f>
        <v>0</v>
      </c>
      <c r="K310" s="129" t="s">
        <v>129</v>
      </c>
      <c r="L310" s="31"/>
      <c r="M310" s="134" t="s">
        <v>1</v>
      </c>
      <c r="N310" s="135" t="s">
        <v>43</v>
      </c>
      <c r="P310" s="136">
        <f>O310*H310</f>
        <v>0</v>
      </c>
      <c r="Q310" s="136">
        <v>0</v>
      </c>
      <c r="R310" s="136">
        <f>Q310*H310</f>
        <v>0</v>
      </c>
      <c r="S310" s="136">
        <v>0</v>
      </c>
      <c r="T310" s="137">
        <f>S310*H310</f>
        <v>0</v>
      </c>
      <c r="AR310" s="138" t="s">
        <v>130</v>
      </c>
      <c r="AT310" s="138" t="s">
        <v>125</v>
      </c>
      <c r="AU310" s="138" t="s">
        <v>88</v>
      </c>
      <c r="AY310" s="16" t="s">
        <v>123</v>
      </c>
      <c r="BE310" s="139">
        <f>IF(N310="základní",J310,0)</f>
        <v>0</v>
      </c>
      <c r="BF310" s="139">
        <f>IF(N310="snížená",J310,0)</f>
        <v>0</v>
      </c>
      <c r="BG310" s="139">
        <f>IF(N310="zákl. přenesená",J310,0)</f>
        <v>0</v>
      </c>
      <c r="BH310" s="139">
        <f>IF(N310="sníž. přenesená",J310,0)</f>
        <v>0</v>
      </c>
      <c r="BI310" s="139">
        <f>IF(N310="nulová",J310,0)</f>
        <v>0</v>
      </c>
      <c r="BJ310" s="16" t="s">
        <v>86</v>
      </c>
      <c r="BK310" s="139">
        <f>ROUND(I310*H310,2)</f>
        <v>0</v>
      </c>
      <c r="BL310" s="16" t="s">
        <v>130</v>
      </c>
      <c r="BM310" s="138" t="s">
        <v>336</v>
      </c>
    </row>
    <row r="311" spans="2:65" s="1" customFormat="1" ht="19.5">
      <c r="B311" s="31"/>
      <c r="D311" s="140" t="s">
        <v>132</v>
      </c>
      <c r="F311" s="141" t="s">
        <v>337</v>
      </c>
      <c r="I311" s="142"/>
      <c r="L311" s="31"/>
      <c r="M311" s="143"/>
      <c r="T311" s="55"/>
      <c r="AT311" s="16" t="s">
        <v>132</v>
      </c>
      <c r="AU311" s="16" t="s">
        <v>88</v>
      </c>
    </row>
    <row r="312" spans="2:65" s="13" customFormat="1" ht="11.25">
      <c r="B312" s="150"/>
      <c r="D312" s="140" t="s">
        <v>134</v>
      </c>
      <c r="E312" s="151" t="s">
        <v>1</v>
      </c>
      <c r="F312" s="152" t="s">
        <v>338</v>
      </c>
      <c r="H312" s="153">
        <v>16.38</v>
      </c>
      <c r="I312" s="154"/>
      <c r="L312" s="150"/>
      <c r="M312" s="155"/>
      <c r="T312" s="156"/>
      <c r="AT312" s="151" t="s">
        <v>134</v>
      </c>
      <c r="AU312" s="151" t="s">
        <v>88</v>
      </c>
      <c r="AV312" s="13" t="s">
        <v>88</v>
      </c>
      <c r="AW312" s="13" t="s">
        <v>35</v>
      </c>
      <c r="AX312" s="13" t="s">
        <v>86</v>
      </c>
      <c r="AY312" s="151" t="s">
        <v>123</v>
      </c>
    </row>
    <row r="313" spans="2:65" s="1" customFormat="1" ht="24.2" customHeight="1">
      <c r="B313" s="31"/>
      <c r="C313" s="127" t="s">
        <v>339</v>
      </c>
      <c r="D313" s="127" t="s">
        <v>125</v>
      </c>
      <c r="E313" s="128" t="s">
        <v>340</v>
      </c>
      <c r="F313" s="129" t="s">
        <v>341</v>
      </c>
      <c r="G313" s="130" t="s">
        <v>317</v>
      </c>
      <c r="H313" s="131">
        <v>2.3839999999999999</v>
      </c>
      <c r="I313" s="132"/>
      <c r="J313" s="133">
        <f>ROUND(I313*H313,2)</f>
        <v>0</v>
      </c>
      <c r="K313" s="129" t="s">
        <v>129</v>
      </c>
      <c r="L313" s="31"/>
      <c r="M313" s="134" t="s">
        <v>1</v>
      </c>
      <c r="N313" s="135" t="s">
        <v>43</v>
      </c>
      <c r="P313" s="136">
        <f>O313*H313</f>
        <v>0</v>
      </c>
      <c r="Q313" s="136">
        <v>0</v>
      </c>
      <c r="R313" s="136">
        <f>Q313*H313</f>
        <v>0</v>
      </c>
      <c r="S313" s="136">
        <v>0</v>
      </c>
      <c r="T313" s="137">
        <f>S313*H313</f>
        <v>0</v>
      </c>
      <c r="AR313" s="138" t="s">
        <v>130</v>
      </c>
      <c r="AT313" s="138" t="s">
        <v>125</v>
      </c>
      <c r="AU313" s="138" t="s">
        <v>88</v>
      </c>
      <c r="AY313" s="16" t="s">
        <v>123</v>
      </c>
      <c r="BE313" s="139">
        <f>IF(N313="základní",J313,0)</f>
        <v>0</v>
      </c>
      <c r="BF313" s="139">
        <f>IF(N313="snížená",J313,0)</f>
        <v>0</v>
      </c>
      <c r="BG313" s="139">
        <f>IF(N313="zákl. přenesená",J313,0)</f>
        <v>0</v>
      </c>
      <c r="BH313" s="139">
        <f>IF(N313="sníž. přenesená",J313,0)</f>
        <v>0</v>
      </c>
      <c r="BI313" s="139">
        <f>IF(N313="nulová",J313,0)</f>
        <v>0</v>
      </c>
      <c r="BJ313" s="16" t="s">
        <v>86</v>
      </c>
      <c r="BK313" s="139">
        <f>ROUND(I313*H313,2)</f>
        <v>0</v>
      </c>
      <c r="BL313" s="16" t="s">
        <v>130</v>
      </c>
      <c r="BM313" s="138" t="s">
        <v>342</v>
      </c>
    </row>
    <row r="314" spans="2:65" s="1" customFormat="1" ht="19.5">
      <c r="B314" s="31"/>
      <c r="D314" s="140" t="s">
        <v>132</v>
      </c>
      <c r="F314" s="141" t="s">
        <v>341</v>
      </c>
      <c r="I314" s="142"/>
      <c r="L314" s="31"/>
      <c r="M314" s="143"/>
      <c r="T314" s="55"/>
      <c r="AT314" s="16" t="s">
        <v>132</v>
      </c>
      <c r="AU314" s="16" t="s">
        <v>88</v>
      </c>
    </row>
    <row r="315" spans="2:65" s="13" customFormat="1" ht="11.25">
      <c r="B315" s="150"/>
      <c r="D315" s="140" t="s">
        <v>134</v>
      </c>
      <c r="E315" s="151" t="s">
        <v>1</v>
      </c>
      <c r="F315" s="152" t="s">
        <v>343</v>
      </c>
      <c r="H315" s="153">
        <v>2.3839999999999999</v>
      </c>
      <c r="I315" s="154"/>
      <c r="L315" s="150"/>
      <c r="M315" s="155"/>
      <c r="T315" s="156"/>
      <c r="AT315" s="151" t="s">
        <v>134</v>
      </c>
      <c r="AU315" s="151" t="s">
        <v>88</v>
      </c>
      <c r="AV315" s="13" t="s">
        <v>88</v>
      </c>
      <c r="AW315" s="13" t="s">
        <v>35</v>
      </c>
      <c r="AX315" s="13" t="s">
        <v>86</v>
      </c>
      <c r="AY315" s="151" t="s">
        <v>123</v>
      </c>
    </row>
    <row r="316" spans="2:65" s="1" customFormat="1" ht="24.2" customHeight="1">
      <c r="B316" s="31"/>
      <c r="C316" s="127" t="s">
        <v>344</v>
      </c>
      <c r="D316" s="127" t="s">
        <v>125</v>
      </c>
      <c r="E316" s="128" t="s">
        <v>345</v>
      </c>
      <c r="F316" s="129" t="s">
        <v>346</v>
      </c>
      <c r="G316" s="130" t="s">
        <v>317</v>
      </c>
      <c r="H316" s="131">
        <v>6.86</v>
      </c>
      <c r="I316" s="132"/>
      <c r="J316" s="133">
        <f>ROUND(I316*H316,2)</f>
        <v>0</v>
      </c>
      <c r="K316" s="129" t="s">
        <v>129</v>
      </c>
      <c r="L316" s="31"/>
      <c r="M316" s="134" t="s">
        <v>1</v>
      </c>
      <c r="N316" s="135" t="s">
        <v>43</v>
      </c>
      <c r="P316" s="136">
        <f>O316*H316</f>
        <v>0</v>
      </c>
      <c r="Q316" s="136">
        <v>0</v>
      </c>
      <c r="R316" s="136">
        <f>Q316*H316</f>
        <v>0</v>
      </c>
      <c r="S316" s="136">
        <v>0</v>
      </c>
      <c r="T316" s="137">
        <f>S316*H316</f>
        <v>0</v>
      </c>
      <c r="AR316" s="138" t="s">
        <v>130</v>
      </c>
      <c r="AT316" s="138" t="s">
        <v>125</v>
      </c>
      <c r="AU316" s="138" t="s">
        <v>88</v>
      </c>
      <c r="AY316" s="16" t="s">
        <v>123</v>
      </c>
      <c r="BE316" s="139">
        <f>IF(N316="základní",J316,0)</f>
        <v>0</v>
      </c>
      <c r="BF316" s="139">
        <f>IF(N316="snížená",J316,0)</f>
        <v>0</v>
      </c>
      <c r="BG316" s="139">
        <f>IF(N316="zákl. přenesená",J316,0)</f>
        <v>0</v>
      </c>
      <c r="BH316" s="139">
        <f>IF(N316="sníž. přenesená",J316,0)</f>
        <v>0</v>
      </c>
      <c r="BI316" s="139">
        <f>IF(N316="nulová",J316,0)</f>
        <v>0</v>
      </c>
      <c r="BJ316" s="16" t="s">
        <v>86</v>
      </c>
      <c r="BK316" s="139">
        <f>ROUND(I316*H316,2)</f>
        <v>0</v>
      </c>
      <c r="BL316" s="16" t="s">
        <v>130</v>
      </c>
      <c r="BM316" s="138" t="s">
        <v>347</v>
      </c>
    </row>
    <row r="317" spans="2:65" s="1" customFormat="1" ht="19.5">
      <c r="B317" s="31"/>
      <c r="D317" s="140" t="s">
        <v>132</v>
      </c>
      <c r="F317" s="141" t="s">
        <v>346</v>
      </c>
      <c r="I317" s="142"/>
      <c r="L317" s="31"/>
      <c r="M317" s="143"/>
      <c r="T317" s="55"/>
      <c r="AT317" s="16" t="s">
        <v>132</v>
      </c>
      <c r="AU317" s="16" t="s">
        <v>88</v>
      </c>
    </row>
    <row r="318" spans="2:65" s="13" customFormat="1" ht="11.25">
      <c r="B318" s="150"/>
      <c r="D318" s="140" t="s">
        <v>134</v>
      </c>
      <c r="E318" s="151" t="s">
        <v>1</v>
      </c>
      <c r="F318" s="152" t="s">
        <v>348</v>
      </c>
      <c r="H318" s="153">
        <v>6.86</v>
      </c>
      <c r="I318" s="154"/>
      <c r="L318" s="150"/>
      <c r="M318" s="155"/>
      <c r="T318" s="156"/>
      <c r="AT318" s="151" t="s">
        <v>134</v>
      </c>
      <c r="AU318" s="151" t="s">
        <v>88</v>
      </c>
      <c r="AV318" s="13" t="s">
        <v>88</v>
      </c>
      <c r="AW318" s="13" t="s">
        <v>35</v>
      </c>
      <c r="AX318" s="13" t="s">
        <v>86</v>
      </c>
      <c r="AY318" s="151" t="s">
        <v>123</v>
      </c>
    </row>
    <row r="319" spans="2:65" s="11" customFormat="1" ht="22.9" customHeight="1">
      <c r="B319" s="115"/>
      <c r="D319" s="116" t="s">
        <v>77</v>
      </c>
      <c r="E319" s="125" t="s">
        <v>349</v>
      </c>
      <c r="F319" s="125" t="s">
        <v>350</v>
      </c>
      <c r="I319" s="118"/>
      <c r="J319" s="126">
        <f>BK319</f>
        <v>0</v>
      </c>
      <c r="L319" s="115"/>
      <c r="M319" s="120"/>
      <c r="P319" s="121">
        <f>SUM(P320:P321)</f>
        <v>0</v>
      </c>
      <c r="R319" s="121">
        <f>SUM(R320:R321)</f>
        <v>0</v>
      </c>
      <c r="T319" s="122">
        <f>SUM(T320:T321)</f>
        <v>0</v>
      </c>
      <c r="AR319" s="116" t="s">
        <v>86</v>
      </c>
      <c r="AT319" s="123" t="s">
        <v>77</v>
      </c>
      <c r="AU319" s="123" t="s">
        <v>86</v>
      </c>
      <c r="AY319" s="116" t="s">
        <v>123</v>
      </c>
      <c r="BK319" s="124">
        <f>SUM(BK320:BK321)</f>
        <v>0</v>
      </c>
    </row>
    <row r="320" spans="2:65" s="1" customFormat="1" ht="21.75" customHeight="1">
      <c r="B320" s="31"/>
      <c r="C320" s="127" t="s">
        <v>351</v>
      </c>
      <c r="D320" s="127" t="s">
        <v>125</v>
      </c>
      <c r="E320" s="128" t="s">
        <v>352</v>
      </c>
      <c r="F320" s="129" t="s">
        <v>353</v>
      </c>
      <c r="G320" s="130" t="s">
        <v>317</v>
      </c>
      <c r="H320" s="131">
        <v>194.14699999999999</v>
      </c>
      <c r="I320" s="132"/>
      <c r="J320" s="133">
        <f>ROUND(I320*H320,2)</f>
        <v>0</v>
      </c>
      <c r="K320" s="129" t="s">
        <v>129</v>
      </c>
      <c r="L320" s="31"/>
      <c r="M320" s="134" t="s">
        <v>1</v>
      </c>
      <c r="N320" s="135" t="s">
        <v>43</v>
      </c>
      <c r="P320" s="136">
        <f>O320*H320</f>
        <v>0</v>
      </c>
      <c r="Q320" s="136">
        <v>0</v>
      </c>
      <c r="R320" s="136">
        <f>Q320*H320</f>
        <v>0</v>
      </c>
      <c r="S320" s="136">
        <v>0</v>
      </c>
      <c r="T320" s="137">
        <f>S320*H320</f>
        <v>0</v>
      </c>
      <c r="AR320" s="138" t="s">
        <v>130</v>
      </c>
      <c r="AT320" s="138" t="s">
        <v>125</v>
      </c>
      <c r="AU320" s="138" t="s">
        <v>88</v>
      </c>
      <c r="AY320" s="16" t="s">
        <v>123</v>
      </c>
      <c r="BE320" s="139">
        <f>IF(N320="základní",J320,0)</f>
        <v>0</v>
      </c>
      <c r="BF320" s="139">
        <f>IF(N320="snížená",J320,0)</f>
        <v>0</v>
      </c>
      <c r="BG320" s="139">
        <f>IF(N320="zákl. přenesená",J320,0)</f>
        <v>0</v>
      </c>
      <c r="BH320" s="139">
        <f>IF(N320="sníž. přenesená",J320,0)</f>
        <v>0</v>
      </c>
      <c r="BI320" s="139">
        <f>IF(N320="nulová",J320,0)</f>
        <v>0</v>
      </c>
      <c r="BJ320" s="16" t="s">
        <v>86</v>
      </c>
      <c r="BK320" s="139">
        <f>ROUND(I320*H320,2)</f>
        <v>0</v>
      </c>
      <c r="BL320" s="16" t="s">
        <v>130</v>
      </c>
      <c r="BM320" s="138" t="s">
        <v>354</v>
      </c>
    </row>
    <row r="321" spans="2:65" s="1" customFormat="1" ht="19.5">
      <c r="B321" s="31"/>
      <c r="D321" s="140" t="s">
        <v>132</v>
      </c>
      <c r="F321" s="141" t="s">
        <v>355</v>
      </c>
      <c r="I321" s="142"/>
      <c r="L321" s="31"/>
      <c r="M321" s="143"/>
      <c r="T321" s="55"/>
      <c r="AT321" s="16" t="s">
        <v>132</v>
      </c>
      <c r="AU321" s="16" t="s">
        <v>88</v>
      </c>
    </row>
    <row r="322" spans="2:65" s="11" customFormat="1" ht="25.9" customHeight="1">
      <c r="B322" s="115"/>
      <c r="D322" s="116" t="s">
        <v>77</v>
      </c>
      <c r="E322" s="117" t="s">
        <v>356</v>
      </c>
      <c r="F322" s="117" t="s">
        <v>357</v>
      </c>
      <c r="I322" s="118"/>
      <c r="J322" s="119">
        <f>BK322</f>
        <v>0</v>
      </c>
      <c r="L322" s="115"/>
      <c r="M322" s="120"/>
      <c r="P322" s="121">
        <f>P323+P331+P339</f>
        <v>0</v>
      </c>
      <c r="R322" s="121">
        <f>R323+R331+R339</f>
        <v>0</v>
      </c>
      <c r="T322" s="122">
        <f>T323+T331+T339</f>
        <v>0</v>
      </c>
      <c r="AR322" s="116" t="s">
        <v>154</v>
      </c>
      <c r="AT322" s="123" t="s">
        <v>77</v>
      </c>
      <c r="AU322" s="123" t="s">
        <v>78</v>
      </c>
      <c r="AY322" s="116" t="s">
        <v>123</v>
      </c>
      <c r="BK322" s="124">
        <f>BK323+BK331+BK339</f>
        <v>0</v>
      </c>
    </row>
    <row r="323" spans="2:65" s="11" customFormat="1" ht="22.9" customHeight="1">
      <c r="B323" s="115"/>
      <c r="D323" s="116" t="s">
        <v>77</v>
      </c>
      <c r="E323" s="125" t="s">
        <v>358</v>
      </c>
      <c r="F323" s="125" t="s">
        <v>359</v>
      </c>
      <c r="I323" s="118"/>
      <c r="J323" s="126">
        <f>BK323</f>
        <v>0</v>
      </c>
      <c r="L323" s="115"/>
      <c r="M323" s="120"/>
      <c r="P323" s="121">
        <f>SUM(P324:P330)</f>
        <v>0</v>
      </c>
      <c r="R323" s="121">
        <f>SUM(R324:R330)</f>
        <v>0</v>
      </c>
      <c r="T323" s="122">
        <f>SUM(T324:T330)</f>
        <v>0</v>
      </c>
      <c r="AR323" s="116" t="s">
        <v>154</v>
      </c>
      <c r="AT323" s="123" t="s">
        <v>77</v>
      </c>
      <c r="AU323" s="123" t="s">
        <v>86</v>
      </c>
      <c r="AY323" s="116" t="s">
        <v>123</v>
      </c>
      <c r="BK323" s="124">
        <f>SUM(BK324:BK330)</f>
        <v>0</v>
      </c>
    </row>
    <row r="324" spans="2:65" s="1" customFormat="1" ht="16.5" customHeight="1">
      <c r="B324" s="31"/>
      <c r="C324" s="127" t="s">
        <v>360</v>
      </c>
      <c r="D324" s="127" t="s">
        <v>125</v>
      </c>
      <c r="E324" s="128" t="s">
        <v>361</v>
      </c>
      <c r="F324" s="129" t="s">
        <v>362</v>
      </c>
      <c r="G324" s="130" t="s">
        <v>363</v>
      </c>
      <c r="H324" s="131">
        <v>1</v>
      </c>
      <c r="I324" s="132"/>
      <c r="J324" s="133">
        <f>ROUND(I324*H324,2)</f>
        <v>0</v>
      </c>
      <c r="K324" s="129" t="s">
        <v>129</v>
      </c>
      <c r="L324" s="31"/>
      <c r="M324" s="134" t="s">
        <v>1</v>
      </c>
      <c r="N324" s="135" t="s">
        <v>43</v>
      </c>
      <c r="P324" s="136">
        <f>O324*H324</f>
        <v>0</v>
      </c>
      <c r="Q324" s="136">
        <v>0</v>
      </c>
      <c r="R324" s="136">
        <f>Q324*H324</f>
        <v>0</v>
      </c>
      <c r="S324" s="136">
        <v>0</v>
      </c>
      <c r="T324" s="137">
        <f>S324*H324</f>
        <v>0</v>
      </c>
      <c r="AR324" s="138" t="s">
        <v>364</v>
      </c>
      <c r="AT324" s="138" t="s">
        <v>125</v>
      </c>
      <c r="AU324" s="138" t="s">
        <v>88</v>
      </c>
      <c r="AY324" s="16" t="s">
        <v>123</v>
      </c>
      <c r="BE324" s="139">
        <f>IF(N324="základní",J324,0)</f>
        <v>0</v>
      </c>
      <c r="BF324" s="139">
        <f>IF(N324="snížená",J324,0)</f>
        <v>0</v>
      </c>
      <c r="BG324" s="139">
        <f>IF(N324="zákl. přenesená",J324,0)</f>
        <v>0</v>
      </c>
      <c r="BH324" s="139">
        <f>IF(N324="sníž. přenesená",J324,0)</f>
        <v>0</v>
      </c>
      <c r="BI324" s="139">
        <f>IF(N324="nulová",J324,0)</f>
        <v>0</v>
      </c>
      <c r="BJ324" s="16" t="s">
        <v>86</v>
      </c>
      <c r="BK324" s="139">
        <f>ROUND(I324*H324,2)</f>
        <v>0</v>
      </c>
      <c r="BL324" s="16" t="s">
        <v>364</v>
      </c>
      <c r="BM324" s="138" t="s">
        <v>365</v>
      </c>
    </row>
    <row r="325" spans="2:65" s="1" customFormat="1" ht="11.25">
      <c r="B325" s="31"/>
      <c r="D325" s="140" t="s">
        <v>132</v>
      </c>
      <c r="F325" s="141" t="s">
        <v>362</v>
      </c>
      <c r="I325" s="142"/>
      <c r="L325" s="31"/>
      <c r="M325" s="143"/>
      <c r="T325" s="55"/>
      <c r="AT325" s="16" t="s">
        <v>132</v>
      </c>
      <c r="AU325" s="16" t="s">
        <v>88</v>
      </c>
    </row>
    <row r="326" spans="2:65" s="13" customFormat="1" ht="11.25">
      <c r="B326" s="150"/>
      <c r="D326" s="140" t="s">
        <v>134</v>
      </c>
      <c r="E326" s="151" t="s">
        <v>1</v>
      </c>
      <c r="F326" s="152" t="s">
        <v>86</v>
      </c>
      <c r="H326" s="153">
        <v>1</v>
      </c>
      <c r="I326" s="154"/>
      <c r="L326" s="150"/>
      <c r="M326" s="155"/>
      <c r="T326" s="156"/>
      <c r="AT326" s="151" t="s">
        <v>134</v>
      </c>
      <c r="AU326" s="151" t="s">
        <v>88</v>
      </c>
      <c r="AV326" s="13" t="s">
        <v>88</v>
      </c>
      <c r="AW326" s="13" t="s">
        <v>35</v>
      </c>
      <c r="AX326" s="13" t="s">
        <v>86</v>
      </c>
      <c r="AY326" s="151" t="s">
        <v>123</v>
      </c>
    </row>
    <row r="327" spans="2:65" s="1" customFormat="1" ht="16.5" customHeight="1">
      <c r="B327" s="31"/>
      <c r="C327" s="127" t="s">
        <v>366</v>
      </c>
      <c r="D327" s="127" t="s">
        <v>125</v>
      </c>
      <c r="E327" s="128" t="s">
        <v>367</v>
      </c>
      <c r="F327" s="129" t="s">
        <v>368</v>
      </c>
      <c r="G327" s="130" t="s">
        <v>363</v>
      </c>
      <c r="H327" s="131">
        <v>1</v>
      </c>
      <c r="I327" s="132"/>
      <c r="J327" s="133">
        <f>ROUND(I327*H327,2)</f>
        <v>0</v>
      </c>
      <c r="K327" s="129" t="s">
        <v>129</v>
      </c>
      <c r="L327" s="31"/>
      <c r="M327" s="134" t="s">
        <v>1</v>
      </c>
      <c r="N327" s="135" t="s">
        <v>43</v>
      </c>
      <c r="P327" s="136">
        <f>O327*H327</f>
        <v>0</v>
      </c>
      <c r="Q327" s="136">
        <v>0</v>
      </c>
      <c r="R327" s="136">
        <f>Q327*H327</f>
        <v>0</v>
      </c>
      <c r="S327" s="136">
        <v>0</v>
      </c>
      <c r="T327" s="137">
        <f>S327*H327</f>
        <v>0</v>
      </c>
      <c r="AR327" s="138" t="s">
        <v>364</v>
      </c>
      <c r="AT327" s="138" t="s">
        <v>125</v>
      </c>
      <c r="AU327" s="138" t="s">
        <v>88</v>
      </c>
      <c r="AY327" s="16" t="s">
        <v>123</v>
      </c>
      <c r="BE327" s="139">
        <f>IF(N327="základní",J327,0)</f>
        <v>0</v>
      </c>
      <c r="BF327" s="139">
        <f>IF(N327="snížená",J327,0)</f>
        <v>0</v>
      </c>
      <c r="BG327" s="139">
        <f>IF(N327="zákl. přenesená",J327,0)</f>
        <v>0</v>
      </c>
      <c r="BH327" s="139">
        <f>IF(N327="sníž. přenesená",J327,0)</f>
        <v>0</v>
      </c>
      <c r="BI327" s="139">
        <f>IF(N327="nulová",J327,0)</f>
        <v>0</v>
      </c>
      <c r="BJ327" s="16" t="s">
        <v>86</v>
      </c>
      <c r="BK327" s="139">
        <f>ROUND(I327*H327,2)</f>
        <v>0</v>
      </c>
      <c r="BL327" s="16" t="s">
        <v>364</v>
      </c>
      <c r="BM327" s="138" t="s">
        <v>369</v>
      </c>
    </row>
    <row r="328" spans="2:65" s="1" customFormat="1" ht="11.25">
      <c r="B328" s="31"/>
      <c r="D328" s="140" t="s">
        <v>132</v>
      </c>
      <c r="F328" s="141" t="s">
        <v>368</v>
      </c>
      <c r="I328" s="142"/>
      <c r="L328" s="31"/>
      <c r="M328" s="143"/>
      <c r="T328" s="55"/>
      <c r="AT328" s="16" t="s">
        <v>132</v>
      </c>
      <c r="AU328" s="16" t="s">
        <v>88</v>
      </c>
    </row>
    <row r="329" spans="2:65" s="12" customFormat="1" ht="11.25">
      <c r="B329" s="144"/>
      <c r="D329" s="140" t="s">
        <v>134</v>
      </c>
      <c r="E329" s="145" t="s">
        <v>1</v>
      </c>
      <c r="F329" s="146" t="s">
        <v>370</v>
      </c>
      <c r="H329" s="145" t="s">
        <v>1</v>
      </c>
      <c r="I329" s="147"/>
      <c r="L329" s="144"/>
      <c r="M329" s="148"/>
      <c r="T329" s="149"/>
      <c r="AT329" s="145" t="s">
        <v>134</v>
      </c>
      <c r="AU329" s="145" t="s">
        <v>88</v>
      </c>
      <c r="AV329" s="12" t="s">
        <v>86</v>
      </c>
      <c r="AW329" s="12" t="s">
        <v>35</v>
      </c>
      <c r="AX329" s="12" t="s">
        <v>78</v>
      </c>
      <c r="AY329" s="145" t="s">
        <v>123</v>
      </c>
    </row>
    <row r="330" spans="2:65" s="13" customFormat="1" ht="11.25">
      <c r="B330" s="150"/>
      <c r="D330" s="140" t="s">
        <v>134</v>
      </c>
      <c r="E330" s="151" t="s">
        <v>1</v>
      </c>
      <c r="F330" s="152" t="s">
        <v>86</v>
      </c>
      <c r="H330" s="153">
        <v>1</v>
      </c>
      <c r="I330" s="154"/>
      <c r="L330" s="150"/>
      <c r="M330" s="155"/>
      <c r="T330" s="156"/>
      <c r="AT330" s="151" t="s">
        <v>134</v>
      </c>
      <c r="AU330" s="151" t="s">
        <v>88</v>
      </c>
      <c r="AV330" s="13" t="s">
        <v>88</v>
      </c>
      <c r="AW330" s="13" t="s">
        <v>35</v>
      </c>
      <c r="AX330" s="13" t="s">
        <v>86</v>
      </c>
      <c r="AY330" s="151" t="s">
        <v>123</v>
      </c>
    </row>
    <row r="331" spans="2:65" s="11" customFormat="1" ht="22.9" customHeight="1">
      <c r="B331" s="115"/>
      <c r="D331" s="116" t="s">
        <v>77</v>
      </c>
      <c r="E331" s="125" t="s">
        <v>371</v>
      </c>
      <c r="F331" s="125" t="s">
        <v>372</v>
      </c>
      <c r="I331" s="118"/>
      <c r="J331" s="126">
        <f>BK331</f>
        <v>0</v>
      </c>
      <c r="L331" s="115"/>
      <c r="M331" s="120"/>
      <c r="P331" s="121">
        <f>SUM(P332:P338)</f>
        <v>0</v>
      </c>
      <c r="R331" s="121">
        <f>SUM(R332:R338)</f>
        <v>0</v>
      </c>
      <c r="T331" s="122">
        <f>SUM(T332:T338)</f>
        <v>0</v>
      </c>
      <c r="AR331" s="116" t="s">
        <v>154</v>
      </c>
      <c r="AT331" s="123" t="s">
        <v>77</v>
      </c>
      <c r="AU331" s="123" t="s">
        <v>86</v>
      </c>
      <c r="AY331" s="116" t="s">
        <v>123</v>
      </c>
      <c r="BK331" s="124">
        <f>SUM(BK332:BK338)</f>
        <v>0</v>
      </c>
    </row>
    <row r="332" spans="2:65" s="1" customFormat="1" ht="16.5" customHeight="1">
      <c r="B332" s="31"/>
      <c r="C332" s="127" t="s">
        <v>373</v>
      </c>
      <c r="D332" s="127" t="s">
        <v>125</v>
      </c>
      <c r="E332" s="128" t="s">
        <v>374</v>
      </c>
      <c r="F332" s="129" t="s">
        <v>372</v>
      </c>
      <c r="G332" s="130" t="s">
        <v>363</v>
      </c>
      <c r="H332" s="131">
        <v>1</v>
      </c>
      <c r="I332" s="132"/>
      <c r="J332" s="133">
        <f>ROUND(I332*H332,2)</f>
        <v>0</v>
      </c>
      <c r="K332" s="129" t="s">
        <v>129</v>
      </c>
      <c r="L332" s="31"/>
      <c r="M332" s="134" t="s">
        <v>1</v>
      </c>
      <c r="N332" s="135" t="s">
        <v>43</v>
      </c>
      <c r="P332" s="136">
        <f>O332*H332</f>
        <v>0</v>
      </c>
      <c r="Q332" s="136">
        <v>0</v>
      </c>
      <c r="R332" s="136">
        <f>Q332*H332</f>
        <v>0</v>
      </c>
      <c r="S332" s="136">
        <v>0</v>
      </c>
      <c r="T332" s="137">
        <f>S332*H332</f>
        <v>0</v>
      </c>
      <c r="AR332" s="138" t="s">
        <v>364</v>
      </c>
      <c r="AT332" s="138" t="s">
        <v>125</v>
      </c>
      <c r="AU332" s="138" t="s">
        <v>88</v>
      </c>
      <c r="AY332" s="16" t="s">
        <v>123</v>
      </c>
      <c r="BE332" s="139">
        <f>IF(N332="základní",J332,0)</f>
        <v>0</v>
      </c>
      <c r="BF332" s="139">
        <f>IF(N332="snížená",J332,0)</f>
        <v>0</v>
      </c>
      <c r="BG332" s="139">
        <f>IF(N332="zákl. přenesená",J332,0)</f>
        <v>0</v>
      </c>
      <c r="BH332" s="139">
        <f>IF(N332="sníž. přenesená",J332,0)</f>
        <v>0</v>
      </c>
      <c r="BI332" s="139">
        <f>IF(N332="nulová",J332,0)</f>
        <v>0</v>
      </c>
      <c r="BJ332" s="16" t="s">
        <v>86</v>
      </c>
      <c r="BK332" s="139">
        <f>ROUND(I332*H332,2)</f>
        <v>0</v>
      </c>
      <c r="BL332" s="16" t="s">
        <v>364</v>
      </c>
      <c r="BM332" s="138" t="s">
        <v>375</v>
      </c>
    </row>
    <row r="333" spans="2:65" s="1" customFormat="1" ht="11.25">
      <c r="B333" s="31"/>
      <c r="D333" s="140" t="s">
        <v>132</v>
      </c>
      <c r="F333" s="141" t="s">
        <v>372</v>
      </c>
      <c r="I333" s="142"/>
      <c r="L333" s="31"/>
      <c r="M333" s="143"/>
      <c r="T333" s="55"/>
      <c r="AT333" s="16" t="s">
        <v>132</v>
      </c>
      <c r="AU333" s="16" t="s">
        <v>88</v>
      </c>
    </row>
    <row r="334" spans="2:65" s="13" customFormat="1" ht="11.25">
      <c r="B334" s="150"/>
      <c r="D334" s="140" t="s">
        <v>134</v>
      </c>
      <c r="E334" s="151" t="s">
        <v>1</v>
      </c>
      <c r="F334" s="152" t="s">
        <v>86</v>
      </c>
      <c r="H334" s="153">
        <v>1</v>
      </c>
      <c r="I334" s="154"/>
      <c r="L334" s="150"/>
      <c r="M334" s="155"/>
      <c r="T334" s="156"/>
      <c r="AT334" s="151" t="s">
        <v>134</v>
      </c>
      <c r="AU334" s="151" t="s">
        <v>88</v>
      </c>
      <c r="AV334" s="13" t="s">
        <v>88</v>
      </c>
      <c r="AW334" s="13" t="s">
        <v>35</v>
      </c>
      <c r="AX334" s="13" t="s">
        <v>86</v>
      </c>
      <c r="AY334" s="151" t="s">
        <v>123</v>
      </c>
    </row>
    <row r="335" spans="2:65" s="1" customFormat="1" ht="16.5" customHeight="1">
      <c r="B335" s="31"/>
      <c r="C335" s="127" t="s">
        <v>376</v>
      </c>
      <c r="D335" s="127" t="s">
        <v>125</v>
      </c>
      <c r="E335" s="128" t="s">
        <v>377</v>
      </c>
      <c r="F335" s="129" t="s">
        <v>378</v>
      </c>
      <c r="G335" s="130" t="s">
        <v>363</v>
      </c>
      <c r="H335" s="131">
        <v>1</v>
      </c>
      <c r="I335" s="132"/>
      <c r="J335" s="133">
        <f>ROUND(I335*H335,2)</f>
        <v>0</v>
      </c>
      <c r="K335" s="129" t="s">
        <v>129</v>
      </c>
      <c r="L335" s="31"/>
      <c r="M335" s="134" t="s">
        <v>1</v>
      </c>
      <c r="N335" s="135" t="s">
        <v>43</v>
      </c>
      <c r="P335" s="136">
        <f>O335*H335</f>
        <v>0</v>
      </c>
      <c r="Q335" s="136">
        <v>0</v>
      </c>
      <c r="R335" s="136">
        <f>Q335*H335</f>
        <v>0</v>
      </c>
      <c r="S335" s="136">
        <v>0</v>
      </c>
      <c r="T335" s="137">
        <f>S335*H335</f>
        <v>0</v>
      </c>
      <c r="AR335" s="138" t="s">
        <v>364</v>
      </c>
      <c r="AT335" s="138" t="s">
        <v>125</v>
      </c>
      <c r="AU335" s="138" t="s">
        <v>88</v>
      </c>
      <c r="AY335" s="16" t="s">
        <v>123</v>
      </c>
      <c r="BE335" s="139">
        <f>IF(N335="základní",J335,0)</f>
        <v>0</v>
      </c>
      <c r="BF335" s="139">
        <f>IF(N335="snížená",J335,0)</f>
        <v>0</v>
      </c>
      <c r="BG335" s="139">
        <f>IF(N335="zákl. přenesená",J335,0)</f>
        <v>0</v>
      </c>
      <c r="BH335" s="139">
        <f>IF(N335="sníž. přenesená",J335,0)</f>
        <v>0</v>
      </c>
      <c r="BI335" s="139">
        <f>IF(N335="nulová",J335,0)</f>
        <v>0</v>
      </c>
      <c r="BJ335" s="16" t="s">
        <v>86</v>
      </c>
      <c r="BK335" s="139">
        <f>ROUND(I335*H335,2)</f>
        <v>0</v>
      </c>
      <c r="BL335" s="16" t="s">
        <v>364</v>
      </c>
      <c r="BM335" s="138" t="s">
        <v>379</v>
      </c>
    </row>
    <row r="336" spans="2:65" s="1" customFormat="1" ht="11.25">
      <c r="B336" s="31"/>
      <c r="D336" s="140" t="s">
        <v>132</v>
      </c>
      <c r="F336" s="141" t="s">
        <v>378</v>
      </c>
      <c r="I336" s="142"/>
      <c r="L336" s="31"/>
      <c r="M336" s="143"/>
      <c r="T336" s="55"/>
      <c r="AT336" s="16" t="s">
        <v>132</v>
      </c>
      <c r="AU336" s="16" t="s">
        <v>88</v>
      </c>
    </row>
    <row r="337" spans="2:65" s="12" customFormat="1" ht="11.25">
      <c r="B337" s="144"/>
      <c r="D337" s="140" t="s">
        <v>134</v>
      </c>
      <c r="E337" s="145" t="s">
        <v>1</v>
      </c>
      <c r="F337" s="146" t="s">
        <v>370</v>
      </c>
      <c r="H337" s="145" t="s">
        <v>1</v>
      </c>
      <c r="I337" s="147"/>
      <c r="L337" s="144"/>
      <c r="M337" s="148"/>
      <c r="T337" s="149"/>
      <c r="AT337" s="145" t="s">
        <v>134</v>
      </c>
      <c r="AU337" s="145" t="s">
        <v>88</v>
      </c>
      <c r="AV337" s="12" t="s">
        <v>86</v>
      </c>
      <c r="AW337" s="12" t="s">
        <v>35</v>
      </c>
      <c r="AX337" s="12" t="s">
        <v>78</v>
      </c>
      <c r="AY337" s="145" t="s">
        <v>123</v>
      </c>
    </row>
    <row r="338" spans="2:65" s="13" customFormat="1" ht="11.25">
      <c r="B338" s="150"/>
      <c r="D338" s="140" t="s">
        <v>134</v>
      </c>
      <c r="E338" s="151" t="s">
        <v>1</v>
      </c>
      <c r="F338" s="152" t="s">
        <v>86</v>
      </c>
      <c r="H338" s="153">
        <v>1</v>
      </c>
      <c r="I338" s="154"/>
      <c r="L338" s="150"/>
      <c r="M338" s="155"/>
      <c r="T338" s="156"/>
      <c r="AT338" s="151" t="s">
        <v>134</v>
      </c>
      <c r="AU338" s="151" t="s">
        <v>88</v>
      </c>
      <c r="AV338" s="13" t="s">
        <v>88</v>
      </c>
      <c r="AW338" s="13" t="s">
        <v>35</v>
      </c>
      <c r="AX338" s="13" t="s">
        <v>86</v>
      </c>
      <c r="AY338" s="151" t="s">
        <v>123</v>
      </c>
    </row>
    <row r="339" spans="2:65" s="11" customFormat="1" ht="22.9" customHeight="1">
      <c r="B339" s="115"/>
      <c r="D339" s="116" t="s">
        <v>77</v>
      </c>
      <c r="E339" s="125" t="s">
        <v>380</v>
      </c>
      <c r="F339" s="125" t="s">
        <v>381</v>
      </c>
      <c r="I339" s="118"/>
      <c r="J339" s="126">
        <f>BK339</f>
        <v>0</v>
      </c>
      <c r="L339" s="115"/>
      <c r="M339" s="120"/>
      <c r="P339" s="121">
        <f>SUM(P340:P343)</f>
        <v>0</v>
      </c>
      <c r="R339" s="121">
        <f>SUM(R340:R343)</f>
        <v>0</v>
      </c>
      <c r="T339" s="122">
        <f>SUM(T340:T343)</f>
        <v>0</v>
      </c>
      <c r="AR339" s="116" t="s">
        <v>154</v>
      </c>
      <c r="AT339" s="123" t="s">
        <v>77</v>
      </c>
      <c r="AU339" s="123" t="s">
        <v>86</v>
      </c>
      <c r="AY339" s="116" t="s">
        <v>123</v>
      </c>
      <c r="BK339" s="124">
        <f>SUM(BK340:BK343)</f>
        <v>0</v>
      </c>
    </row>
    <row r="340" spans="2:65" s="1" customFormat="1" ht="16.5" customHeight="1">
      <c r="B340" s="31"/>
      <c r="C340" s="127" t="s">
        <v>382</v>
      </c>
      <c r="D340" s="127" t="s">
        <v>125</v>
      </c>
      <c r="E340" s="128" t="s">
        <v>383</v>
      </c>
      <c r="F340" s="129" t="s">
        <v>384</v>
      </c>
      <c r="G340" s="130" t="s">
        <v>363</v>
      </c>
      <c r="H340" s="131">
        <v>1</v>
      </c>
      <c r="I340" s="132"/>
      <c r="J340" s="133">
        <f>ROUND(I340*H340,2)</f>
        <v>0</v>
      </c>
      <c r="K340" s="129" t="s">
        <v>129</v>
      </c>
      <c r="L340" s="31"/>
      <c r="M340" s="134" t="s">
        <v>1</v>
      </c>
      <c r="N340" s="135" t="s">
        <v>43</v>
      </c>
      <c r="P340" s="136">
        <f>O340*H340</f>
        <v>0</v>
      </c>
      <c r="Q340" s="136">
        <v>0</v>
      </c>
      <c r="R340" s="136">
        <f>Q340*H340</f>
        <v>0</v>
      </c>
      <c r="S340" s="136">
        <v>0</v>
      </c>
      <c r="T340" s="137">
        <f>S340*H340</f>
        <v>0</v>
      </c>
      <c r="AR340" s="138" t="s">
        <v>364</v>
      </c>
      <c r="AT340" s="138" t="s">
        <v>125</v>
      </c>
      <c r="AU340" s="138" t="s">
        <v>88</v>
      </c>
      <c r="AY340" s="16" t="s">
        <v>123</v>
      </c>
      <c r="BE340" s="139">
        <f>IF(N340="základní",J340,0)</f>
        <v>0</v>
      </c>
      <c r="BF340" s="139">
        <f>IF(N340="snížená",J340,0)</f>
        <v>0</v>
      </c>
      <c r="BG340" s="139">
        <f>IF(N340="zákl. přenesená",J340,0)</f>
        <v>0</v>
      </c>
      <c r="BH340" s="139">
        <f>IF(N340="sníž. přenesená",J340,0)</f>
        <v>0</v>
      </c>
      <c r="BI340" s="139">
        <f>IF(N340="nulová",J340,0)</f>
        <v>0</v>
      </c>
      <c r="BJ340" s="16" t="s">
        <v>86</v>
      </c>
      <c r="BK340" s="139">
        <f>ROUND(I340*H340,2)</f>
        <v>0</v>
      </c>
      <c r="BL340" s="16" t="s">
        <v>364</v>
      </c>
      <c r="BM340" s="138" t="s">
        <v>385</v>
      </c>
    </row>
    <row r="341" spans="2:65" s="1" customFormat="1" ht="11.25">
      <c r="B341" s="31"/>
      <c r="D341" s="140" t="s">
        <v>132</v>
      </c>
      <c r="F341" s="141" t="s">
        <v>384</v>
      </c>
      <c r="I341" s="142"/>
      <c r="L341" s="31"/>
      <c r="M341" s="143"/>
      <c r="T341" s="55"/>
      <c r="AT341" s="16" t="s">
        <v>132</v>
      </c>
      <c r="AU341" s="16" t="s">
        <v>88</v>
      </c>
    </row>
    <row r="342" spans="2:65" s="12" customFormat="1" ht="11.25">
      <c r="B342" s="144"/>
      <c r="D342" s="140" t="s">
        <v>134</v>
      </c>
      <c r="E342" s="145" t="s">
        <v>1</v>
      </c>
      <c r="F342" s="146" t="s">
        <v>386</v>
      </c>
      <c r="H342" s="145" t="s">
        <v>1</v>
      </c>
      <c r="I342" s="147"/>
      <c r="L342" s="144"/>
      <c r="M342" s="148"/>
      <c r="T342" s="149"/>
      <c r="AT342" s="145" t="s">
        <v>134</v>
      </c>
      <c r="AU342" s="145" t="s">
        <v>88</v>
      </c>
      <c r="AV342" s="12" t="s">
        <v>86</v>
      </c>
      <c r="AW342" s="12" t="s">
        <v>35</v>
      </c>
      <c r="AX342" s="12" t="s">
        <v>78</v>
      </c>
      <c r="AY342" s="145" t="s">
        <v>123</v>
      </c>
    </row>
    <row r="343" spans="2:65" s="13" customFormat="1" ht="11.25">
      <c r="B343" s="150"/>
      <c r="D343" s="140" t="s">
        <v>134</v>
      </c>
      <c r="E343" s="151" t="s">
        <v>1</v>
      </c>
      <c r="F343" s="152" t="s">
        <v>86</v>
      </c>
      <c r="H343" s="153">
        <v>1</v>
      </c>
      <c r="I343" s="154"/>
      <c r="L343" s="150"/>
      <c r="M343" s="174"/>
      <c r="N343" s="175"/>
      <c r="O343" s="175"/>
      <c r="P343" s="175"/>
      <c r="Q343" s="175"/>
      <c r="R343" s="175"/>
      <c r="S343" s="175"/>
      <c r="T343" s="176"/>
      <c r="AT343" s="151" t="s">
        <v>134</v>
      </c>
      <c r="AU343" s="151" t="s">
        <v>88</v>
      </c>
      <c r="AV343" s="13" t="s">
        <v>88</v>
      </c>
      <c r="AW343" s="13" t="s">
        <v>35</v>
      </c>
      <c r="AX343" s="13" t="s">
        <v>86</v>
      </c>
      <c r="AY343" s="151" t="s">
        <v>123</v>
      </c>
    </row>
    <row r="344" spans="2:65" s="1" customFormat="1" ht="6.95" customHeight="1">
      <c r="B344" s="43"/>
      <c r="C344" s="44"/>
      <c r="D344" s="44"/>
      <c r="E344" s="44"/>
      <c r="F344" s="44"/>
      <c r="G344" s="44"/>
      <c r="H344" s="44"/>
      <c r="I344" s="44"/>
      <c r="J344" s="44"/>
      <c r="K344" s="44"/>
      <c r="L344" s="31"/>
    </row>
  </sheetData>
  <sheetProtection algorithmName="SHA-512" hashValue="FkPs8YXMSpZ+FA1yN5efh1AUv50dU9Q9AVZ6uLulFF+44rMg9LwasQFeRei28JU++hWDeLdGf/WCywctpG6OzQ==" saltValue="nGHe1kbYh6PeJ6FkasKBCnGwLA0Nsm5IJXr20lcjGBazTwyrd3I/CSIKvkeSO51bYVm4Jgazsaf/mQqxagdcfQ==" spinCount="100000" sheet="1" objects="1" scenarios="1" formatColumns="0" formatRows="0" autoFilter="0"/>
  <autoFilter ref="C126:K343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5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SO.01 - Parkoviště</vt:lpstr>
      <vt:lpstr>'Rekapitulace stavby'!Názvy_tisku</vt:lpstr>
      <vt:lpstr>'SO.01 - Parkoviště'!Názvy_tisku</vt:lpstr>
      <vt:lpstr>'Rekapitulace stavby'!Oblast_tisku</vt:lpstr>
      <vt:lpstr>'SO.01 - Parkoviště'!Oblast_tisku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DESKTOP-JJA4DNO\MESSOR COMPANY</dc:creator>
  <cp:lastModifiedBy>Město Litvínov</cp:lastModifiedBy>
  <cp:lastPrinted>2025-08-20T08:55:57Z</cp:lastPrinted>
  <dcterms:created xsi:type="dcterms:W3CDTF">2025-04-24T12:06:17Z</dcterms:created>
  <dcterms:modified xsi:type="dcterms:W3CDTF">2025-08-20T08:58:21Z</dcterms:modified>
</cp:coreProperties>
</file>