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1.27\Rozvoj\07 národní házená\2024 rekonstrukce hřiště a opěrné stěny\rozpracovanost - úpravy\Průběžné úpravy PD\E- rozpočty\Rozpočty - ZADÁNÍ\"/>
    </mc:Choice>
  </mc:AlternateContent>
  <xr:revisionPtr revIDLastSave="0" documentId="8_{B67AFCA7-B62F-4981-9471-4D638BE5D15F}" xr6:coauthVersionLast="47" xr6:coauthVersionMax="47" xr10:uidLastSave="{00000000-0000-0000-0000-000000000000}"/>
  <bookViews>
    <workbookView xWindow="1824" yWindow="0" windowWidth="20064" windowHeight="12240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23.038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Stavba!#REF!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Stavba!#REF!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'23.038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'23.038 01 Pol'!$A$1:$N$7</definedName>
    <definedName name="_xlnm.Print_Area" localSheetId="1">Stavba!$A$1:$J$55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Stavba!#REF!</definedName>
    <definedName name="ZakladDPHSniVypocet" localSheetId="1">Stavba!$F$42</definedName>
    <definedName name="ZakladDPHZakl">Stavba!#REF!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16" i="12" l="1"/>
  <c r="M16" i="12" s="1"/>
  <c r="I16" i="12"/>
  <c r="K16" i="12"/>
  <c r="G17" i="12"/>
  <c r="M17" i="12" s="1"/>
  <c r="I17" i="12"/>
  <c r="K17" i="12"/>
  <c r="G59" i="12"/>
  <c r="M59" i="12" s="1"/>
  <c r="I59" i="12"/>
  <c r="K59" i="12"/>
  <c r="K60" i="12"/>
  <c r="I60" i="12"/>
  <c r="G60" i="12"/>
  <c r="M60" i="12" s="1"/>
  <c r="K58" i="12"/>
  <c r="I58" i="12"/>
  <c r="G58" i="12"/>
  <c r="M58" i="12" s="1"/>
  <c r="K64" i="12"/>
  <c r="I64" i="12"/>
  <c r="G64" i="12"/>
  <c r="M64" i="12" s="1"/>
  <c r="K46" i="12"/>
  <c r="I46" i="12"/>
  <c r="G46" i="12"/>
  <c r="M46" i="12" s="1"/>
  <c r="K63" i="12"/>
  <c r="I63" i="12"/>
  <c r="G63" i="12"/>
  <c r="M63" i="12" s="1"/>
  <c r="K61" i="12"/>
  <c r="I61" i="12"/>
  <c r="G61" i="12"/>
  <c r="M61" i="12" s="1"/>
  <c r="K62" i="12"/>
  <c r="I62" i="12"/>
  <c r="G62" i="12"/>
  <c r="M62" i="12" s="1"/>
  <c r="K50" i="12" l="1"/>
  <c r="I50" i="12"/>
  <c r="G50" i="12"/>
  <c r="K49" i="12"/>
  <c r="I49" i="12"/>
  <c r="G49" i="12"/>
  <c r="G80" i="12"/>
  <c r="M80" i="12" s="1"/>
  <c r="I80" i="12"/>
  <c r="K80" i="12"/>
  <c r="G81" i="12"/>
  <c r="M81" i="12" s="1"/>
  <c r="I81" i="12"/>
  <c r="K81" i="12"/>
  <c r="G20" i="12"/>
  <c r="M20" i="12" s="1"/>
  <c r="I20" i="12"/>
  <c r="K20" i="12"/>
  <c r="G21" i="12"/>
  <c r="M21" i="12" s="1"/>
  <c r="I21" i="12"/>
  <c r="K21" i="12"/>
  <c r="G22" i="12"/>
  <c r="M22" i="12" s="1"/>
  <c r="I22" i="12"/>
  <c r="K22" i="12"/>
  <c r="G23" i="12"/>
  <c r="M23" i="12" s="1"/>
  <c r="I23" i="12"/>
  <c r="K23" i="12"/>
  <c r="G24" i="12"/>
  <c r="M24" i="12" s="1"/>
  <c r="I24" i="12"/>
  <c r="K24" i="12"/>
  <c r="G25" i="12"/>
  <c r="M25" i="12" s="1"/>
  <c r="I25" i="12"/>
  <c r="K25" i="12"/>
  <c r="K19" i="12"/>
  <c r="I19" i="12"/>
  <c r="G19" i="12"/>
  <c r="M19" i="12" s="1"/>
  <c r="K57" i="12"/>
  <c r="I57" i="12"/>
  <c r="G57" i="12"/>
  <c r="M57" i="12" s="1"/>
  <c r="K47" i="12"/>
  <c r="K45" i="12" s="1"/>
  <c r="I47" i="12"/>
  <c r="I45" i="12" s="1"/>
  <c r="I50" i="1" s="1"/>
  <c r="G47" i="12"/>
  <c r="M47" i="12" s="1"/>
  <c r="K33" i="12"/>
  <c r="I33" i="12"/>
  <c r="G33" i="12"/>
  <c r="M33" i="12" s="1"/>
  <c r="K41" i="12"/>
  <c r="I41" i="12"/>
  <c r="G41" i="12"/>
  <c r="M41" i="12" s="1"/>
  <c r="K14" i="12"/>
  <c r="I14" i="12"/>
  <c r="G14" i="12"/>
  <c r="M14" i="12" s="1"/>
  <c r="K12" i="12"/>
  <c r="I12" i="12"/>
  <c r="G12" i="12"/>
  <c r="M12" i="12" s="1"/>
  <c r="K11" i="12"/>
  <c r="I11" i="12"/>
  <c r="G11" i="12"/>
  <c r="M11" i="12" s="1"/>
  <c r="G45" i="12" l="1"/>
  <c r="K43" i="12"/>
  <c r="I43" i="12"/>
  <c r="G43" i="12"/>
  <c r="M43" i="12" s="1"/>
  <c r="K27" i="12"/>
  <c r="I27" i="12"/>
  <c r="G27" i="12"/>
  <c r="M27" i="12" s="1"/>
  <c r="K26" i="12"/>
  <c r="I26" i="12"/>
  <c r="G26" i="12"/>
  <c r="M26" i="12" s="1"/>
  <c r="K13" i="12"/>
  <c r="I13" i="12"/>
  <c r="G13" i="12"/>
  <c r="M13" i="12" s="1"/>
  <c r="K10" i="12"/>
  <c r="I10" i="12"/>
  <c r="G10" i="12"/>
  <c r="M10" i="12" s="1"/>
  <c r="K73" i="12"/>
  <c r="K74" i="12"/>
  <c r="K75" i="12"/>
  <c r="K72" i="12" l="1"/>
  <c r="I72" i="12"/>
  <c r="G72" i="12"/>
  <c r="M72" i="12" s="1"/>
  <c r="G15" i="12"/>
  <c r="M15" i="12" s="1"/>
  <c r="I15" i="12"/>
  <c r="K15" i="12"/>
  <c r="G18" i="12"/>
  <c r="M18" i="12" s="1"/>
  <c r="I18" i="12"/>
  <c r="K18" i="12"/>
  <c r="G9" i="12"/>
  <c r="M9" i="12" s="1"/>
  <c r="I9" i="12"/>
  <c r="K9" i="12"/>
  <c r="K44" i="12"/>
  <c r="I44" i="12"/>
  <c r="G44" i="12"/>
  <c r="M44" i="12" s="1"/>
  <c r="G32" i="12" l="1"/>
  <c r="M32" i="12" s="1"/>
  <c r="I32" i="12"/>
  <c r="K32" i="12"/>
  <c r="G34" i="12" l="1"/>
  <c r="M34" i="12" s="1"/>
  <c r="I34" i="12"/>
  <c r="K34" i="12"/>
  <c r="K35" i="12"/>
  <c r="I35" i="12"/>
  <c r="G35" i="12"/>
  <c r="M35" i="12" s="1"/>
  <c r="K39" i="12"/>
  <c r="I39" i="12"/>
  <c r="G39" i="12"/>
  <c r="M39" i="12" s="1"/>
  <c r="G37" i="12"/>
  <c r="M37" i="12" s="1"/>
  <c r="I37" i="12"/>
  <c r="K37" i="12"/>
  <c r="K42" i="12" l="1"/>
  <c r="I42" i="12"/>
  <c r="G42" i="12"/>
  <c r="M42" i="12" s="1"/>
  <c r="K40" i="12"/>
  <c r="I40" i="12"/>
  <c r="G40" i="12"/>
  <c r="M40" i="12" s="1"/>
  <c r="K38" i="12"/>
  <c r="I38" i="12"/>
  <c r="G38" i="12"/>
  <c r="M38" i="12" s="1"/>
  <c r="K36" i="12"/>
  <c r="I36" i="12"/>
  <c r="G36" i="12"/>
  <c r="M36" i="12" s="1"/>
  <c r="K31" i="12"/>
  <c r="I31" i="12"/>
  <c r="G31" i="12"/>
  <c r="M31" i="12" s="1"/>
  <c r="K30" i="12"/>
  <c r="I30" i="12"/>
  <c r="G30" i="12"/>
  <c r="M30" i="12" s="1"/>
  <c r="K29" i="12"/>
  <c r="I29" i="12"/>
  <c r="G29" i="12"/>
  <c r="M29" i="12" s="1"/>
  <c r="K28" i="12"/>
  <c r="I28" i="12"/>
  <c r="G28" i="12"/>
  <c r="M28" i="12" s="1"/>
  <c r="J23" i="1"/>
  <c r="J24" i="1"/>
  <c r="J25" i="1"/>
  <c r="J26" i="1"/>
  <c r="J28" i="1"/>
  <c r="I16" i="1"/>
  <c r="K83" i="12" l="1"/>
  <c r="I83" i="12"/>
  <c r="G83" i="12"/>
  <c r="M83" i="12" s="1"/>
  <c r="K82" i="12"/>
  <c r="I82" i="12"/>
  <c r="G82" i="12"/>
  <c r="M82" i="12" s="1"/>
  <c r="K79" i="12"/>
  <c r="I79" i="12"/>
  <c r="G79" i="12"/>
  <c r="M79" i="12" s="1"/>
  <c r="K78" i="12"/>
  <c r="I78" i="12"/>
  <c r="G78" i="12"/>
  <c r="M78" i="12" s="1"/>
  <c r="K77" i="12"/>
  <c r="I77" i="12"/>
  <c r="G77" i="12"/>
  <c r="K71" i="12"/>
  <c r="I71" i="12"/>
  <c r="G71" i="12"/>
  <c r="M71" i="12" s="1"/>
  <c r="K70" i="12"/>
  <c r="I70" i="12"/>
  <c r="G70" i="12"/>
  <c r="M70" i="12" s="1"/>
  <c r="K69" i="12"/>
  <c r="I69" i="12"/>
  <c r="G69" i="12"/>
  <c r="M69" i="12" s="1"/>
  <c r="K67" i="12"/>
  <c r="I67" i="12"/>
  <c r="G67" i="12"/>
  <c r="M67" i="12" s="1"/>
  <c r="K66" i="12"/>
  <c r="I66" i="12"/>
  <c r="G66" i="12"/>
  <c r="K56" i="12"/>
  <c r="I56" i="12"/>
  <c r="G56" i="12"/>
  <c r="M56" i="12" s="1"/>
  <c r="K55" i="12"/>
  <c r="I55" i="12"/>
  <c r="G55" i="12"/>
  <c r="M55" i="12" s="1"/>
  <c r="K54" i="12"/>
  <c r="I54" i="12"/>
  <c r="G54" i="12"/>
  <c r="M54" i="12" s="1"/>
  <c r="K53" i="12"/>
  <c r="I53" i="12"/>
  <c r="G53" i="12"/>
  <c r="M53" i="12" s="1"/>
  <c r="K52" i="12"/>
  <c r="I52" i="12"/>
  <c r="G52" i="12"/>
  <c r="M52" i="12" s="1"/>
  <c r="K51" i="12"/>
  <c r="I51" i="12"/>
  <c r="G51" i="12"/>
  <c r="M51" i="12" s="1"/>
  <c r="M50" i="12"/>
  <c r="M49" i="12"/>
  <c r="G8" i="12"/>
  <c r="G76" i="12" l="1"/>
  <c r="K76" i="12"/>
  <c r="K8" i="12"/>
  <c r="I8" i="12"/>
  <c r="I65" i="12"/>
  <c r="K65" i="12"/>
  <c r="I48" i="12"/>
  <c r="I76" i="12"/>
  <c r="G54" i="1" s="1"/>
  <c r="K48" i="12"/>
  <c r="M8" i="12"/>
  <c r="M48" i="12"/>
  <c r="M45" i="12" s="1"/>
  <c r="G48" i="12"/>
  <c r="M66" i="12"/>
  <c r="M65" i="12" s="1"/>
  <c r="G65" i="12"/>
  <c r="M77" i="12"/>
  <c r="M76" i="12" s="1"/>
  <c r="I51" i="1" l="1"/>
  <c r="H75" i="12"/>
  <c r="G52" i="1"/>
  <c r="E17" i="1" s="1"/>
  <c r="I17" i="1" s="1"/>
  <c r="I49" i="1"/>
  <c r="I20" i="1"/>
  <c r="I52" i="1"/>
  <c r="I54" i="1"/>
  <c r="C4" i="12"/>
  <c r="C3" i="12"/>
  <c r="C2" i="12"/>
  <c r="B4" i="12"/>
  <c r="B3" i="12"/>
  <c r="B2" i="12"/>
  <c r="I18" i="1" l="1"/>
  <c r="H73" i="12"/>
  <c r="H74" i="12"/>
  <c r="F74" i="12" s="1"/>
  <c r="G74" i="12" s="1"/>
  <c r="M74" i="12" s="1"/>
  <c r="F75" i="12"/>
  <c r="G75" i="12" s="1"/>
  <c r="M75" i="12" s="1"/>
  <c r="I75" i="12"/>
  <c r="F42" i="1"/>
  <c r="G42" i="1"/>
  <c r="H42" i="1"/>
  <c r="I42" i="1"/>
  <c r="J40" i="1" s="1"/>
  <c r="I74" i="12" l="1"/>
  <c r="J39" i="1"/>
  <c r="J42" i="1" s="1"/>
  <c r="J41" i="1"/>
  <c r="G38" i="1"/>
  <c r="F38" i="1"/>
  <c r="J27" i="1"/>
  <c r="E24" i="1"/>
  <c r="E26" i="1"/>
  <c r="K68" i="12" l="1"/>
  <c r="H55" i="1" l="1"/>
  <c r="G21" i="1" l="1"/>
  <c r="I73" i="12"/>
  <c r="I68" i="12" s="1"/>
  <c r="F73" i="12"/>
  <c r="G73" i="12" s="1"/>
  <c r="G68" i="12" l="1"/>
  <c r="G85" i="12" s="1"/>
  <c r="M73" i="12"/>
  <c r="M68" i="12" s="1"/>
  <c r="G55" i="1"/>
  <c r="I53" i="1"/>
  <c r="I55" i="1" s="1"/>
  <c r="J50" i="1" s="1"/>
  <c r="J52" i="1" l="1"/>
  <c r="J53" i="1"/>
  <c r="J49" i="1"/>
  <c r="J54" i="1"/>
  <c r="J51" i="1"/>
  <c r="I19" i="1"/>
  <c r="I21" i="1" s="1"/>
  <c r="I25" i="1" s="1"/>
  <c r="G27" i="1" l="1"/>
  <c r="H28" i="1" s="1"/>
  <c r="J55" i="1"/>
</calcChain>
</file>

<file path=xl/sharedStrings.xml><?xml version="1.0" encoding="utf-8"?>
<sst xmlns="http://schemas.openxmlformats.org/spreadsheetml/2006/main" count="333" uniqueCount="206">
  <si>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</si>
  <si>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</si>
  <si>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</si>
  <si>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</si>
  <si>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</si>
  <si>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</si>
  <si>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</si>
  <si>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</si>
  <si>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</si>
  <si>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</si>
  <si>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</si>
  <si>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</si>
  <si>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</si>
  <si>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</si>
  <si>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</si>
  <si>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</si>
  <si>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</si>
  <si>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</si>
  <si>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</si>
  <si>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</si>
  <si>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</si>
  <si>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</si>
  <si>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</si>
  <si>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</si>
  <si>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</si>
  <si>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</si>
  <si>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</si>
  <si>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</si>
  <si>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</si>
  <si>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</si>
  <si>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</si>
  <si>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</si>
  <si>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</si>
  <si>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</si>
  <si>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</si>
  <si>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</si>
  <si>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</si>
  <si>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</si>
  <si>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</si>
  <si>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</si>
  <si>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</si>
  <si>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</si>
  <si>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</si>
  <si>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02</t>
  </si>
  <si>
    <t>projektový rozpočet</t>
  </si>
  <si>
    <t>15.015</t>
  </si>
  <si>
    <t>VO Mělnická ulice</t>
  </si>
  <si>
    <t>Objekt:</t>
  </si>
  <si>
    <t>Rozpočet:</t>
  </si>
  <si>
    <t>Stavba</t>
  </si>
  <si>
    <t>Celkem za stavbu</t>
  </si>
  <si>
    <t>CZK</t>
  </si>
  <si>
    <t>Rekapitulace dílů</t>
  </si>
  <si>
    <t>Typ dílu</t>
  </si>
  <si>
    <t>M21</t>
  </si>
  <si>
    <t>Elektromontáže</t>
  </si>
  <si>
    <t>M46</t>
  </si>
  <si>
    <t>Zemní práce při montážích</t>
  </si>
  <si>
    <t>D96</t>
  </si>
  <si>
    <t>Přesuny suti a vybouraných hmot</t>
  </si>
  <si>
    <t>PSU</t>
  </si>
  <si>
    <t>VN</t>
  </si>
  <si>
    <t>ON</t>
  </si>
  <si>
    <t>#TypZaznamu#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</si>
  <si>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</si>
  <si>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</si>
  <si>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</si>
  <si>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</si>
  <si>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</si>
  <si>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</si>
  <si>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</si>
  <si>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</si>
  <si>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</si>
  <si>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</si>
  <si>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Díl:</t>
  </si>
  <si>
    <t>DIL</t>
  </si>
  <si>
    <t>m</t>
  </si>
  <si>
    <t>kus</t>
  </si>
  <si>
    <t>210100001</t>
  </si>
  <si>
    <t>Ukončení vodičů v rozvaděči + zapojení do 2,5 mm2</t>
  </si>
  <si>
    <t>210100003</t>
  </si>
  <si>
    <t>Ukončení vodičů v rozvaděči + zapojení do 16 mm2</t>
  </si>
  <si>
    <t>210220021</t>
  </si>
  <si>
    <t>210220022</t>
  </si>
  <si>
    <t>210220302</t>
  </si>
  <si>
    <t>Svorka hromosvodová nad 2 šrouby /ST, SJ, SR, atd/ včetně dodávky svorky SP kovových částí d 3-12 mm</t>
  </si>
  <si>
    <t>Kč</t>
  </si>
  <si>
    <t>3457114700</t>
  </si>
  <si>
    <t>m3</t>
  </si>
  <si>
    <t>460110001</t>
  </si>
  <si>
    <t>Sonda pro vyhledání kabelů - výkop</t>
  </si>
  <si>
    <t>460110101</t>
  </si>
  <si>
    <t>Sonda pro vyhledání kabelů - zához</t>
  </si>
  <si>
    <t>460120002</t>
  </si>
  <si>
    <t>Zához jámy, hornina třídy 3 - 4 upěchování a úprava povrchu</t>
  </si>
  <si>
    <t>460200163</t>
  </si>
  <si>
    <t>Výkop kabelové rýhy 35/80 cm  hor.3 ruční výkop rýhy</t>
  </si>
  <si>
    <t>460420018</t>
  </si>
  <si>
    <t>Zřízení kabelového lože v rýze š.do 35 cm z písku tloušťka vrstvy 20 cm</t>
  </si>
  <si>
    <t>460490012</t>
  </si>
  <si>
    <t>Fólie výstražná z PVC, šířka 33 cm fólie PVC šířka 33 cm</t>
  </si>
  <si>
    <t>460570163</t>
  </si>
  <si>
    <t>Zához rýhy 35/80 cm, hornina třídy 3, se zhutněním</t>
  </si>
  <si>
    <t xml:space="preserve">110      </t>
  </si>
  <si>
    <t>Mimostaveništní doprava individual.</t>
  </si>
  <si>
    <t>POL9_</t>
  </si>
  <si>
    <t>Soubor</t>
  </si>
  <si>
    <t>POL99_2</t>
  </si>
  <si>
    <t>00523  R</t>
  </si>
  <si>
    <t>t</t>
  </si>
  <si>
    <t>979093111</t>
  </si>
  <si>
    <t>Uložení suti na skládku bez zhutnění</t>
  </si>
  <si>
    <t>005111020R</t>
  </si>
  <si>
    <t>Vytyčení stavby</t>
  </si>
  <si>
    <t>005121 R</t>
  </si>
  <si>
    <t>Zařízení staveniště</t>
  </si>
  <si>
    <t>005111021R</t>
  </si>
  <si>
    <t>Vytyčení inženýrských sítí</t>
  </si>
  <si>
    <t>005124010R</t>
  </si>
  <si>
    <t>005211040R</t>
  </si>
  <si>
    <t xml:space="preserve">Užívání veřejných ploch a prostranství  </t>
  </si>
  <si>
    <t>005211080R</t>
  </si>
  <si>
    <t xml:space="preserve">Bezpečnostní a hygienická opatření na staveništi </t>
  </si>
  <si>
    <t>005241010R</t>
  </si>
  <si>
    <t xml:space="preserve">Dokumentace skutečného provedení </t>
  </si>
  <si>
    <t>005241020R</t>
  </si>
  <si>
    <t xml:space="preserve">Geodetické zaměření skutečného provedení  </t>
  </si>
  <si>
    <t>01</t>
  </si>
  <si>
    <t>Poznámky uchazeče k zadání</t>
  </si>
  <si>
    <t>IČ:</t>
  </si>
  <si>
    <t>Poznámka</t>
  </si>
  <si>
    <t>210810012</t>
  </si>
  <si>
    <t>210810006</t>
  </si>
  <si>
    <t>Kabel CYKY-m 750 V 3 x 2,5 mm2 volně uložený včetně dodávky kabelu</t>
  </si>
  <si>
    <t>Vedení uzemňovací v zemi FeZn do 120 mm2 včetně svorek</t>
  </si>
  <si>
    <t>kg</t>
  </si>
  <si>
    <t>Zemnící pásek FeZn 30x4</t>
  </si>
  <si>
    <t xml:space="preserve">Vedení uzemňovací v zemi FeZn, D 8 - 10 mm </t>
  </si>
  <si>
    <t>Zemnící drát FeZn 10</t>
  </si>
  <si>
    <t>Svorka hromosvodová nad 2 šrouby /ST,SJ,SR, atd./ včetně dodávky svorky SR 2b pro pásek 30x4</t>
  </si>
  <si>
    <t>2102203002</t>
  </si>
  <si>
    <t>Trubka kabelová chránička KOPOFLEX KF 09063, vč. montáže</t>
  </si>
  <si>
    <t>Trubka kabelová chránička KOPOFLEX KF 09040, vč. montáže</t>
  </si>
  <si>
    <t>210100421</t>
  </si>
  <si>
    <t>bal</t>
  </si>
  <si>
    <t>Antikorozní ochranný nátěr / gumoasfalt</t>
  </si>
  <si>
    <t>Instalační stykač, Uc=230V AC, In=25A, 4zap. kont.</t>
  </si>
  <si>
    <t>kpl</t>
  </si>
  <si>
    <t>Nakládání výkopku z hor. 1-4 v množství do 100m3</t>
  </si>
  <si>
    <t>167101101</t>
  </si>
  <si>
    <t>Koordinační činnost 3% (vyplni se automaticky)</t>
  </si>
  <si>
    <t>Inflační navýšení (realizace léto 2024)  9%</t>
  </si>
  <si>
    <t>Pomocný elektromateriál + nespec. náklady 3%</t>
  </si>
  <si>
    <t>Koncovka kabelová do 4x10mm2</t>
  </si>
  <si>
    <t>0001</t>
  </si>
  <si>
    <t>Svorka hromosvodová nad 2 šrouby /ST, SJ, SR, atd/ včetně dodávky svorky SS kovových částí d 3-12 mm</t>
  </si>
  <si>
    <t>Montážní a spojovací materiál</t>
  </si>
  <si>
    <t>Svorka hromosvodová nad 2 šrouby /ST,SJ,SR, atd./ včetně dodávky svorky SR 3b pro pásek 30x4/drát</t>
  </si>
  <si>
    <t>Trubka kabelová chránička KOPOFLEX KF 09075, vč. montáže</t>
  </si>
  <si>
    <t xml:space="preserve">Jedná se o minimální rozpočet. Pokud uchazeč při prohlídce místa plnění zjistí chybějící položku, doplní tuto samostatně pod tuto poznámku se zdůvodněním . Součástí realizace uvedené akce musí být veškeré dodávky, práce a služby, které nejsou výslovně uvedeny v dokumentaci, ale jsou nezbytné pro úplnost a funkčnost zařízení podle uvedených požadavků. Dále je třeba dodržovat platné normy pro souběh a křížení kabelů silových a sdělovacích rozvodů. Realizaci je třeba dodavatelsky koordinovat. Zejména je nutné věnovat zvýšenou pozornost při demontážních pracích a stříhání vodičů a kabelů, postupovat velmi opatrně, aby nedošlo k úrazu nebo škodám. Zhotovitel zahrne do ceny elektro části demontáže a ekologickou likvidaci rušených zařízení. Dodávky, práce a služby pro elektrotechnologické zařízení musí být dodány kompletní, v uvedených hranicích dodávky včetně všech nezbytných přístrojů, pomocných zařízení, příslušenství a spojovacího a upevňovacího materiálu. Dodávka musí být řádně odzkoušena, plně funkční a schopna uvedení do provozu. Veškerá dodávaná zařízení musí být nová, poprvé použitá. Dodávaná zařízení musí být dodána od výrobců, kteří mají v ČR zajištěn servis. Toto prokáže zhotovitel při předání a převzetí, kdy doloží k jednotlivým zařízením příslušné doklady a prohlášení servisní organizace v ČR o zajištění servisu. Veškerá dodávaná zařízení musí odpovídat požadavkům zákona č. 22/1997Sb. v platném znění a souvisejícím nařízením vlády. Zhotovitel doloží ke všem dodávaným výrobkům doklady požadované podle uvedených právních předpisů. 
Veškeré práce musí být prováděny za dodržování všech norem a předpisů platných v ČR a doloženy předepsanými doklady o provedených zkouškách a revizích.   Alternativní řešení musí odsouhlasit projektant dotčené části. </t>
  </si>
  <si>
    <t>23.038</t>
  </si>
  <si>
    <t>IO-01 OSVĚTLENÍ HŘIŠTĚ</t>
  </si>
  <si>
    <t>REKONSTRUKCE HŘIŠTĚ LITVÍNOV</t>
  </si>
  <si>
    <t>Rozvaděč HL250</t>
  </si>
  <si>
    <t>Montážní materiáll pro rozvaděč</t>
  </si>
  <si>
    <t>Závěrečné práce v rozvaděči</t>
  </si>
  <si>
    <t>Kabel CYKY-m 750 V 4 x 6 mm2 volně uložený včetně dodávky kabelu</t>
  </si>
  <si>
    <t>Demontážní práce</t>
  </si>
  <si>
    <t>LED světlomet AAA-LUX typ WS200-1550W</t>
  </si>
  <si>
    <t>Clona LED světlometu</t>
  </si>
  <si>
    <t>Stožár sklápěcí HL250 15m, žár.zink</t>
  </si>
  <si>
    <t>Výložník SB2 pro 2 světlomety</t>
  </si>
  <si>
    <t>Výložník SB1 pro 1 světlomet</t>
  </si>
  <si>
    <t>Kotvící šrouby a vymezovací šablony</t>
  </si>
  <si>
    <t>Jištění do stožáru se zásuvkou</t>
  </si>
  <si>
    <t xml:space="preserve">Mechanizace na vyložení, sestavení </t>
  </si>
  <si>
    <t>Revize elektro</t>
  </si>
  <si>
    <t>Spolupráce s revizním technikem</t>
  </si>
  <si>
    <t>hod</t>
  </si>
  <si>
    <t>Jáma pro stož.VO do 2 m3tř. zem. 3, strojně</t>
  </si>
  <si>
    <t>Betonový základ vč. ocelové výztuže a montáž mimo osu  kabelu 2x2x1,2m</t>
  </si>
  <si>
    <t>D95</t>
  </si>
  <si>
    <t>113109410</t>
  </si>
  <si>
    <t>Odstranění podkladu pl.nad 50 m2, beton, tl. 10 cm</t>
  </si>
  <si>
    <t>m2</t>
  </si>
  <si>
    <t>460030081</t>
  </si>
  <si>
    <t>Řezání spáry v asfaltu nebo betonu v tloušťce vrstvy do 8-10 cm</t>
  </si>
  <si>
    <t>460650022</t>
  </si>
  <si>
    <t>Vozovka jednovrstvá z betonu 10 cm podkladní vrstva z BP 7,5</t>
  </si>
  <si>
    <t>130900030</t>
  </si>
  <si>
    <t>Bourání konstrukcí z betonu prostého ve výkopu odvoz do 15 km, uložení na skládku</t>
  </si>
  <si>
    <t>566905111</t>
  </si>
  <si>
    <t>Vyspravení podkladu po překopech podklad.betonem</t>
  </si>
  <si>
    <t>974100020</t>
  </si>
  <si>
    <t>Vysekání rýh ve zdivu z cihel, 10 x 10 cm</t>
  </si>
  <si>
    <t>783843140</t>
  </si>
  <si>
    <t>Nátěr polystyren. beton. povrchů 4x email +2x tmel</t>
  </si>
  <si>
    <t>220261664</t>
  </si>
  <si>
    <t>Zazdění drážky</t>
  </si>
  <si>
    <t>Jistič PL7, char C, 1-pólový, Icn=10kA, In=16A</t>
  </si>
  <si>
    <t>Jistič PL7, char B, 1-pólový, Icn=10kA, In=6A</t>
  </si>
  <si>
    <t>Jistič PL7, char C, 3-pólový, Icn=10kA, In=16A</t>
  </si>
  <si>
    <t>Hlavní vypínač, 3-pól, In=32A</t>
  </si>
  <si>
    <t>Instalační relé 230V AC, 1 zap. kont., 16A, LED a tlačítko</t>
  </si>
  <si>
    <t>Vypínač 1zap kontakt</t>
  </si>
  <si>
    <t>Svodič přepětí třídy T1+T2 (B+C), 4-pól sada pro TN-S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</si>
</sst>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,##0.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1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7" xfId="0" applyBorder="1"/>
    <xf numFmtId="0" fontId="0" fillId="0" borderId="8" xfId="0" applyBorder="1" applyAlignment="1">
      <alignment horizontal="left" indent="1"/>
    </xf>
    <xf numFmtId="0" fontId="0" fillId="0" borderId="6" xfId="0" applyBorder="1" applyAlignment="1">
      <alignment horizontal="right"/>
    </xf>
    <xf numFmtId="0" fontId="0" fillId="0" borderId="11" xfId="0" applyBorder="1" applyAlignment="1">
      <alignment horizontal="left" vertical="center" indent="1"/>
    </xf>
    <xf numFmtId="49" fontId="0" fillId="0" borderId="13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1" xfId="0" applyBorder="1" applyAlignment="1">
      <alignment horizontal="left" indent="1"/>
    </xf>
    <xf numFmtId="0" fontId="0" fillId="0" borderId="14" xfId="0" applyBorder="1" applyAlignment="1">
      <alignment horizontal="left" vertical="top" indent="1"/>
    </xf>
    <xf numFmtId="0" fontId="8" fillId="0" borderId="15" xfId="0" applyFont="1" applyBorder="1" applyAlignment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/>
    <xf numFmtId="0" fontId="0" fillId="0" borderId="17" xfId="0" applyBorder="1"/>
    <xf numFmtId="0" fontId="8" fillId="0" borderId="11" xfId="0" applyFont="1" applyBorder="1" applyAlignment="1">
      <alignment horizontal="left" vertical="center" indent="1"/>
    </xf>
    <xf numFmtId="49" fontId="0" fillId="0" borderId="10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6" xfId="0" applyFont="1" applyBorder="1" applyAlignment="1">
      <alignment horizontal="right" vertical="center" wrapText="1"/>
    </xf>
    <xf numFmtId="0" fontId="0" fillId="0" borderId="15" xfId="0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 vertical="center" wrapText="1"/>
    </xf>
    <xf numFmtId="1" fontId="8" fillId="0" borderId="9" xfId="0" applyNumberFormat="1" applyFont="1" applyBorder="1" applyAlignment="1">
      <alignment horizontal="right" vertical="center" wrapText="1"/>
    </xf>
    <xf numFmtId="0" fontId="8" fillId="0" borderId="6" xfId="0" applyFont="1" applyBorder="1" applyAlignment="1">
      <alignment vertical="top"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vertical="center" wrapText="1"/>
    </xf>
    <xf numFmtId="4" fontId="0" fillId="0" borderId="1" xfId="0" applyNumberFormat="1" applyBorder="1"/>
    <xf numFmtId="3" fontId="0" fillId="0" borderId="23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3" fontId="7" fillId="4" borderId="25" xfId="0" applyNumberFormat="1" applyFont="1" applyFill="1" applyBorder="1" applyAlignment="1">
      <alignment vertical="center"/>
    </xf>
    <xf numFmtId="3" fontId="7" fillId="4" borderId="26" xfId="0" applyNumberFormat="1" applyFont="1" applyFill="1" applyBorder="1" applyAlignment="1">
      <alignment vertical="center" wrapText="1"/>
    </xf>
    <xf numFmtId="3" fontId="10" fillId="4" borderId="27" xfId="0" applyNumberFormat="1" applyFont="1" applyFill="1" applyBorder="1" applyAlignment="1">
      <alignment horizontal="center" vertical="center" wrapText="1" shrinkToFit="1"/>
    </xf>
    <xf numFmtId="3" fontId="7" fillId="4" borderId="25" xfId="0" applyNumberFormat="1" applyFont="1" applyFill="1" applyBorder="1" applyAlignment="1">
      <alignment horizontal="center" vertical="center" wrapText="1" shrinkToFit="1"/>
    </xf>
    <xf numFmtId="3" fontId="7" fillId="4" borderId="27" xfId="0" applyNumberFormat="1" applyFont="1" applyFill="1" applyBorder="1" applyAlignment="1">
      <alignment horizontal="center" vertical="center" wrapText="1" shrinkToFit="1"/>
    </xf>
    <xf numFmtId="3" fontId="7" fillId="4" borderId="27" xfId="0" applyNumberFormat="1" applyFont="1" applyFill="1" applyBorder="1" applyAlignment="1">
      <alignment horizontal="center" vertical="center" wrapText="1"/>
    </xf>
    <xf numFmtId="3" fontId="0" fillId="0" borderId="28" xfId="0" applyNumberFormat="1" applyBorder="1" applyAlignment="1">
      <alignment vertical="center"/>
    </xf>
    <xf numFmtId="3" fontId="3" fillId="0" borderId="29" xfId="0" applyNumberFormat="1" applyFont="1" applyBorder="1" applyAlignment="1">
      <alignment horizontal="right" vertical="center" wrapText="1" shrinkToFit="1"/>
    </xf>
    <xf numFmtId="3" fontId="3" fillId="0" borderId="29" xfId="0" applyNumberFormat="1" applyFont="1" applyBorder="1" applyAlignment="1">
      <alignment horizontal="right" vertical="center" shrinkToFit="1"/>
    </xf>
    <xf numFmtId="3" fontId="0" fillId="0" borderId="29" xfId="0" applyNumberFormat="1" applyBorder="1" applyAlignment="1">
      <alignment vertical="center" shrinkToFit="1"/>
    </xf>
    <xf numFmtId="3" fontId="0" fillId="0" borderId="30" xfId="0" applyNumberFormat="1" applyBorder="1" applyAlignment="1">
      <alignment vertical="center" shrinkToFit="1"/>
    </xf>
    <xf numFmtId="3" fontId="0" fillId="0" borderId="30" xfId="0" applyNumberFormat="1" applyBorder="1" applyAlignment="1">
      <alignment vertical="center"/>
    </xf>
    <xf numFmtId="3" fontId="8" fillId="0" borderId="28" xfId="0" applyNumberFormat="1" applyFont="1" applyBorder="1" applyAlignment="1">
      <alignment vertical="center"/>
    </xf>
    <xf numFmtId="3" fontId="8" fillId="0" borderId="29" xfId="0" applyNumberFormat="1" applyFont="1" applyBorder="1" applyAlignment="1">
      <alignment vertical="center" wrapText="1" shrinkToFit="1"/>
    </xf>
    <xf numFmtId="3" fontId="8" fillId="0" borderId="29" xfId="0" applyNumberFormat="1" applyFont="1" applyBorder="1" applyAlignment="1">
      <alignment vertical="center" shrinkToFit="1"/>
    </xf>
    <xf numFmtId="3" fontId="8" fillId="0" borderId="30" xfId="0" applyNumberFormat="1" applyFont="1" applyBorder="1" applyAlignment="1">
      <alignment vertical="center" shrinkToFit="1"/>
    </xf>
    <xf numFmtId="3" fontId="8" fillId="0" borderId="30" xfId="0" applyNumberFormat="1" applyFont="1" applyBorder="1" applyAlignment="1">
      <alignment vertical="center"/>
    </xf>
    <xf numFmtId="3" fontId="0" fillId="0" borderId="28" xfId="0" applyNumberFormat="1" applyBorder="1" applyAlignment="1">
      <alignment horizontal="left" vertical="center"/>
    </xf>
    <xf numFmtId="3" fontId="0" fillId="0" borderId="29" xfId="0" applyNumberFormat="1" applyBorder="1" applyAlignment="1">
      <alignment vertical="center" wrapText="1" shrinkToFit="1"/>
    </xf>
    <xf numFmtId="3" fontId="14" fillId="3" borderId="32" xfId="0" applyNumberFormat="1" applyFont="1" applyFill="1" applyBorder="1" applyAlignment="1">
      <alignment vertical="center" wrapText="1" shrinkToFit="1"/>
    </xf>
    <xf numFmtId="3" fontId="14" fillId="3" borderId="32" xfId="0" applyNumberFormat="1" applyFont="1" applyFill="1" applyBorder="1" applyAlignment="1">
      <alignment vertical="center" shrinkToFit="1"/>
    </xf>
    <xf numFmtId="3" fontId="0" fillId="3" borderId="33" xfId="0" applyNumberFormat="1" applyFill="1" applyBorder="1" applyAlignment="1">
      <alignment vertical="center" shrinkToFit="1"/>
    </xf>
    <xf numFmtId="3" fontId="0" fillId="3" borderId="33" xfId="0" applyNumberFormat="1" applyFill="1" applyBorder="1" applyAlignment="1">
      <alignment vertical="center"/>
    </xf>
    <xf numFmtId="0" fontId="6" fillId="0" borderId="0" xfId="0" applyFont="1"/>
    <xf numFmtId="49" fontId="0" fillId="0" borderId="0" xfId="0" applyNumberFormat="1"/>
    <xf numFmtId="49" fontId="0" fillId="0" borderId="1" xfId="0" applyNumberFormat="1" applyBorder="1"/>
    <xf numFmtId="0" fontId="0" fillId="4" borderId="12" xfId="0" applyFill="1" applyBorder="1"/>
    <xf numFmtId="0" fontId="0" fillId="4" borderId="18" xfId="0" applyFill="1" applyBorder="1"/>
    <xf numFmtId="0" fontId="0" fillId="4" borderId="18" xfId="0" applyFill="1" applyBorder="1" applyAlignment="1">
      <alignment horizontal="center"/>
    </xf>
    <xf numFmtId="49" fontId="0" fillId="4" borderId="18" xfId="0" applyNumberFormat="1" applyFill="1" applyBorder="1"/>
    <xf numFmtId="0" fontId="0" fillId="4" borderId="18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4" fontId="16" fillId="0" borderId="0" xfId="0" applyNumberFormat="1" applyFont="1" applyAlignment="1">
      <alignment vertical="top" shrinkToFit="1"/>
    </xf>
    <xf numFmtId="0" fontId="16" fillId="0" borderId="35" xfId="0" applyFont="1" applyBorder="1" applyAlignment="1">
      <alignment vertical="top"/>
    </xf>
    <xf numFmtId="49" fontId="16" fillId="0" borderId="36" xfId="0" applyNumberFormat="1" applyFont="1" applyBorder="1" applyAlignment="1">
      <alignment vertical="top"/>
    </xf>
    <xf numFmtId="0" fontId="16" fillId="0" borderId="36" xfId="0" applyFont="1" applyBorder="1" applyAlignment="1">
      <alignment horizontal="center" vertical="top" shrinkToFit="1"/>
    </xf>
    <xf numFmtId="4" fontId="16" fillId="0" borderId="36" xfId="0" applyNumberFormat="1" applyFont="1" applyBorder="1" applyAlignment="1">
      <alignment vertical="top" shrinkToFit="1"/>
    </xf>
    <xf numFmtId="4" fontId="16" fillId="0" borderId="37" xfId="0" applyNumberFormat="1" applyFont="1" applyBorder="1" applyAlignment="1">
      <alignment vertical="top" shrinkToFit="1"/>
    </xf>
    <xf numFmtId="0" fontId="16" fillId="0" borderId="38" xfId="0" applyFont="1" applyBorder="1" applyAlignment="1">
      <alignment vertical="top"/>
    </xf>
    <xf numFmtId="49" fontId="16" fillId="0" borderId="39" xfId="0" applyNumberFormat="1" applyFont="1" applyBorder="1" applyAlignment="1">
      <alignment vertical="top"/>
    </xf>
    <xf numFmtId="0" fontId="16" fillId="0" borderId="39" xfId="0" applyFont="1" applyBorder="1" applyAlignment="1">
      <alignment horizontal="center" vertical="top" shrinkToFit="1"/>
    </xf>
    <xf numFmtId="4" fontId="16" fillId="0" borderId="39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9" fontId="16" fillId="0" borderId="39" xfId="0" applyNumberFormat="1" applyFont="1" applyBorder="1" applyAlignment="1">
      <alignment horizontal="left" vertical="top" wrapText="1"/>
    </xf>
    <xf numFmtId="49" fontId="16" fillId="0" borderId="36" xfId="0" applyNumberFormat="1" applyFont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center" indent="1"/>
    </xf>
    <xf numFmtId="0" fontId="0" fillId="5" borderId="1" xfId="0" applyFill="1" applyBorder="1" applyAlignment="1">
      <alignment horizontal="left" vertical="center" indent="1"/>
    </xf>
    <xf numFmtId="0" fontId="0" fillId="5" borderId="8" xfId="0" applyFill="1" applyBorder="1" applyAlignment="1">
      <alignment horizontal="left" vertical="center" indent="1"/>
    </xf>
    <xf numFmtId="0" fontId="0" fillId="5" borderId="6" xfId="0" applyFill="1" applyBorder="1" applyAlignment="1">
      <alignment wrapText="1"/>
    </xf>
    <xf numFmtId="49" fontId="8" fillId="5" borderId="6" xfId="0" applyNumberFormat="1" applyFont="1" applyFill="1" applyBorder="1" applyAlignment="1">
      <alignment horizontal="left" vertical="center" wrapText="1"/>
    </xf>
    <xf numFmtId="0" fontId="7" fillId="5" borderId="31" xfId="0" applyFont="1" applyFill="1" applyBorder="1" applyAlignment="1">
      <alignment vertical="center"/>
    </xf>
    <xf numFmtId="0" fontId="7" fillId="5" borderId="31" xfId="0" applyFont="1" applyFill="1" applyBorder="1" applyAlignment="1">
      <alignment vertical="center" wrapText="1"/>
    </xf>
    <xf numFmtId="0" fontId="7" fillId="5" borderId="32" xfId="0" applyFont="1" applyFill="1" applyBorder="1" applyAlignment="1">
      <alignment vertical="center" wrapText="1"/>
    </xf>
    <xf numFmtId="4" fontId="7" fillId="5" borderId="33" xfId="0" applyNumberFormat="1" applyFont="1" applyFill="1" applyBorder="1" applyAlignment="1">
      <alignment horizontal="center" vertical="center"/>
    </xf>
    <xf numFmtId="4" fontId="7" fillId="5" borderId="33" xfId="0" applyNumberFormat="1" applyFont="1" applyFill="1" applyBorder="1" applyAlignment="1">
      <alignment vertical="center"/>
    </xf>
    <xf numFmtId="3" fontId="7" fillId="5" borderId="33" xfId="0" applyNumberFormat="1" applyFont="1" applyFill="1" applyBorder="1" applyAlignment="1">
      <alignment vertical="center"/>
    </xf>
    <xf numFmtId="0" fontId="0" fillId="5" borderId="18" xfId="0" applyFill="1" applyBorder="1" applyAlignment="1">
      <alignment vertical="center"/>
    </xf>
    <xf numFmtId="0" fontId="0" fillId="0" borderId="31" xfId="0" applyBorder="1" applyAlignment="1">
      <alignment vertical="center"/>
    </xf>
    <xf numFmtId="0" fontId="0" fillId="5" borderId="31" xfId="0" applyFill="1" applyBorder="1" applyAlignment="1">
      <alignment vertical="center"/>
    </xf>
    <xf numFmtId="0" fontId="8" fillId="5" borderId="24" xfId="0" applyFont="1" applyFill="1" applyBorder="1" applyAlignment="1">
      <alignment vertical="top"/>
    </xf>
    <xf numFmtId="49" fontId="8" fillId="5" borderId="15" xfId="0" applyNumberFormat="1" applyFont="1" applyFill="1" applyBorder="1" applyAlignment="1">
      <alignment vertical="top"/>
    </xf>
    <xf numFmtId="49" fontId="8" fillId="5" borderId="15" xfId="0" applyNumberFormat="1" applyFont="1" applyFill="1" applyBorder="1" applyAlignment="1">
      <alignment horizontal="left" vertical="top" wrapText="1"/>
    </xf>
    <xf numFmtId="0" fontId="8" fillId="5" borderId="15" xfId="0" applyFont="1" applyFill="1" applyBorder="1" applyAlignment="1">
      <alignment horizontal="center" vertical="top" shrinkToFit="1"/>
    </xf>
    <xf numFmtId="164" fontId="8" fillId="5" borderId="15" xfId="0" applyNumberFormat="1" applyFont="1" applyFill="1" applyBorder="1" applyAlignment="1">
      <alignment vertical="top" shrinkToFit="1"/>
    </xf>
    <xf numFmtId="4" fontId="8" fillId="5" borderId="15" xfId="0" applyNumberFormat="1" applyFont="1" applyFill="1" applyBorder="1" applyAlignment="1">
      <alignment vertical="top" shrinkToFit="1"/>
    </xf>
    <xf numFmtId="4" fontId="8" fillId="5" borderId="34" xfId="0" applyNumberFormat="1" applyFont="1" applyFill="1" applyBorder="1" applyAlignment="1">
      <alignment vertical="top" shrinkToFit="1"/>
    </xf>
    <xf numFmtId="4" fontId="8" fillId="5" borderId="0" xfId="0" applyNumberFormat="1" applyFont="1" applyFill="1" applyAlignment="1">
      <alignment vertical="top" shrinkToFit="1"/>
    </xf>
    <xf numFmtId="0" fontId="15" fillId="4" borderId="31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4" fontId="17" fillId="5" borderId="19" xfId="0" applyNumberFormat="1" applyFont="1" applyFill="1" applyBorder="1"/>
    <xf numFmtId="0" fontId="18" fillId="0" borderId="0" xfId="0" applyFont="1"/>
    <xf numFmtId="49" fontId="18" fillId="0" borderId="0" xfId="0" applyNumberFormat="1" applyFont="1"/>
    <xf numFmtId="0" fontId="18" fillId="0" borderId="0" xfId="0" applyFont="1" applyAlignment="1">
      <alignment horizontal="center"/>
    </xf>
    <xf numFmtId="4" fontId="18" fillId="0" borderId="0" xfId="0" applyNumberFormat="1" applyFont="1"/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vertical="top"/>
    </xf>
    <xf numFmtId="4" fontId="16" fillId="5" borderId="39" xfId="0" applyNumberFormat="1" applyFont="1" applyFill="1" applyBorder="1" applyAlignment="1">
      <alignment vertical="top" shrinkToFit="1"/>
    </xf>
    <xf numFmtId="4" fontId="16" fillId="5" borderId="36" xfId="0" applyNumberFormat="1" applyFont="1" applyFill="1" applyBorder="1" applyAlignment="1">
      <alignment vertical="top" shrinkToFit="1"/>
    </xf>
    <xf numFmtId="0" fontId="4" fillId="3" borderId="3" xfId="0" applyFont="1" applyFill="1" applyBorder="1" applyAlignment="1">
      <alignment horizontal="left" vertical="center" indent="1"/>
    </xf>
    <xf numFmtId="0" fontId="0" fillId="3" borderId="4" xfId="0" applyFill="1" applyBorder="1" applyAlignment="1">
      <alignment wrapText="1"/>
    </xf>
    <xf numFmtId="0" fontId="0" fillId="3" borderId="4" xfId="0" applyFill="1" applyBorder="1"/>
    <xf numFmtId="49" fontId="8" fillId="3" borderId="5" xfId="0" applyNumberFormat="1" applyFont="1" applyFill="1" applyBorder="1" applyAlignment="1">
      <alignment horizontal="left" vertical="center"/>
    </xf>
    <xf numFmtId="0" fontId="5" fillId="5" borderId="32" xfId="0" applyFont="1" applyFill="1" applyBorder="1" applyAlignment="1">
      <alignment horizontal="left" vertical="center" wrapText="1"/>
    </xf>
    <xf numFmtId="0" fontId="0" fillId="5" borderId="32" xfId="0" applyFill="1" applyBorder="1" applyAlignment="1">
      <alignment horizontal="left" vertical="center" wrapText="1"/>
    </xf>
    <xf numFmtId="4" fontId="4" fillId="5" borderId="32" xfId="0" applyNumberFormat="1" applyFont="1" applyFill="1" applyBorder="1" applyAlignment="1">
      <alignment horizontal="left" vertical="center"/>
    </xf>
    <xf numFmtId="49" fontId="0" fillId="5" borderId="32" xfId="0" applyNumberForma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15" xfId="0" applyNumberFormat="1" applyBorder="1" applyAlignment="1">
      <alignment horizontal="left" vertical="center"/>
    </xf>
    <xf numFmtId="0" fontId="0" fillId="0" borderId="15" xfId="0" applyBorder="1"/>
    <xf numFmtId="49" fontId="0" fillId="0" borderId="16" xfId="0" applyNumberFormat="1" applyBorder="1" applyAlignment="1">
      <alignment horizontal="left" vertical="center"/>
    </xf>
    <xf numFmtId="0" fontId="0" fillId="0" borderId="15" xfId="0" applyBorder="1" applyAlignment="1">
      <alignment horizontal="left" vertical="center" indent="1"/>
    </xf>
    <xf numFmtId="0" fontId="0" fillId="0" borderId="32" xfId="0" applyBorder="1" applyAlignment="1">
      <alignment horizontal="left" vertical="center" indent="1"/>
    </xf>
    <xf numFmtId="4" fontId="13" fillId="0" borderId="15" xfId="0" applyNumberFormat="1" applyFont="1" applyBorder="1" applyAlignment="1">
      <alignment vertical="center"/>
    </xf>
    <xf numFmtId="0" fontId="0" fillId="5" borderId="0" xfId="0" applyFill="1" applyAlignment="1">
      <alignment wrapText="1"/>
    </xf>
    <xf numFmtId="49" fontId="6" fillId="5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2" xfId="0" applyBorder="1" applyAlignment="1">
      <alignment wrapText="1"/>
    </xf>
    <xf numFmtId="0" fontId="8" fillId="0" borderId="32" xfId="0" applyFont="1" applyBorder="1" applyAlignment="1">
      <alignment horizontal="left" vertical="center" wrapText="1"/>
    </xf>
    <xf numFmtId="0" fontId="8" fillId="0" borderId="32" xfId="0" applyFont="1" applyBorder="1" applyAlignment="1">
      <alignment wrapText="1"/>
    </xf>
    <xf numFmtId="1" fontId="8" fillId="0" borderId="32" xfId="0" applyNumberFormat="1" applyFont="1" applyBorder="1" applyAlignment="1">
      <alignment horizontal="right" vertical="center" wrapText="1"/>
    </xf>
    <xf numFmtId="0" fontId="8" fillId="0" borderId="32" xfId="0" applyFont="1" applyBorder="1" applyAlignment="1">
      <alignment vertical="center"/>
    </xf>
    <xf numFmtId="1" fontId="8" fillId="0" borderId="31" xfId="0" applyNumberFormat="1" applyFont="1" applyBorder="1" applyAlignment="1">
      <alignment horizontal="right" vertical="center" wrapText="1"/>
    </xf>
    <xf numFmtId="2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0" fontId="4" fillId="5" borderId="11" xfId="0" applyFont="1" applyFill="1" applyBorder="1" applyAlignment="1">
      <alignment horizontal="left" vertical="center" indent="1"/>
    </xf>
    <xf numFmtId="49" fontId="0" fillId="5" borderId="13" xfId="0" applyNumberForma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wrapText="1"/>
    </xf>
    <xf numFmtId="4" fontId="0" fillId="0" borderId="0" xfId="0" applyNumberFormat="1" applyAlignment="1">
      <alignment vertical="top" wrapText="1"/>
    </xf>
    <xf numFmtId="4" fontId="8" fillId="5" borderId="0" xfId="0" applyNumberFormat="1" applyFont="1" applyFill="1" applyAlignment="1">
      <alignment vertical="top" wrapText="1" shrinkToFit="1"/>
    </xf>
    <xf numFmtId="4" fontId="16" fillId="0" borderId="0" xfId="0" applyNumberFormat="1" applyFont="1" applyAlignment="1">
      <alignment vertical="top" wrapText="1" shrinkToFit="1"/>
    </xf>
    <xf numFmtId="165" fontId="16" fillId="5" borderId="39" xfId="0" applyNumberFormat="1" applyFont="1" applyFill="1" applyBorder="1" applyAlignment="1">
      <alignment vertical="top" shrinkToFit="1"/>
    </xf>
    <xf numFmtId="165" fontId="8" fillId="5" borderId="15" xfId="0" applyNumberFormat="1" applyFont="1" applyFill="1" applyBorder="1" applyAlignment="1">
      <alignment vertical="top" shrinkToFit="1"/>
    </xf>
    <xf numFmtId="165" fontId="16" fillId="5" borderId="36" xfId="0" applyNumberFormat="1" applyFont="1" applyFill="1" applyBorder="1" applyAlignment="1">
      <alignment vertical="top" shrinkToFit="1"/>
    </xf>
    <xf numFmtId="49" fontId="8" fillId="5" borderId="0" xfId="0" applyNumberFormat="1" applyFont="1" applyFill="1" applyAlignment="1">
      <alignment horizontal="left" vertical="center" wrapText="1"/>
    </xf>
    <xf numFmtId="164" fontId="16" fillId="0" borderId="39" xfId="0" applyNumberFormat="1" applyFont="1" applyBorder="1" applyAlignment="1">
      <alignment vertical="top" shrinkToFit="1"/>
    </xf>
    <xf numFmtId="164" fontId="16" fillId="0" borderId="36" xfId="0" applyNumberFormat="1" applyFont="1" applyBorder="1" applyAlignment="1">
      <alignment vertical="top" shrinkToFi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3" fontId="0" fillId="0" borderId="29" xfId="0" applyNumberFormat="1" applyBorder="1" applyAlignment="1">
      <alignment vertical="center" wrapText="1"/>
    </xf>
    <xf numFmtId="3" fontId="8" fillId="0" borderId="29" xfId="0" applyNumberFormat="1" applyFont="1" applyBorder="1" applyAlignment="1">
      <alignment vertical="center" wrapText="1"/>
    </xf>
    <xf numFmtId="3" fontId="0" fillId="3" borderId="31" xfId="0" applyNumberFormat="1" applyFill="1" applyBorder="1" applyAlignment="1">
      <alignment vertical="center"/>
    </xf>
    <xf numFmtId="3" fontId="0" fillId="3" borderId="32" xfId="0" applyNumberFormat="1" applyFill="1" applyBorder="1" applyAlignment="1">
      <alignment vertical="center"/>
    </xf>
    <xf numFmtId="0" fontId="0" fillId="0" borderId="15" xfId="0" applyBorder="1" applyAlignment="1">
      <alignment horizontal="center" wrapText="1"/>
    </xf>
    <xf numFmtId="4" fontId="13" fillId="0" borderId="31" xfId="0" applyNumberFormat="1" applyFont="1" applyBorder="1" applyAlignment="1">
      <alignment horizontal="right" vertical="center" indent="1"/>
    </xf>
    <xf numFmtId="4" fontId="13" fillId="0" borderId="19" xfId="0" applyNumberFormat="1" applyFont="1" applyBorder="1" applyAlignment="1">
      <alignment horizontal="right" vertical="center" indent="1"/>
    </xf>
    <xf numFmtId="4" fontId="13" fillId="0" borderId="13" xfId="0" applyNumberFormat="1" applyFont="1" applyBorder="1" applyAlignment="1">
      <alignment horizontal="right" vertical="center" indent="1"/>
    </xf>
    <xf numFmtId="4" fontId="11" fillId="0" borderId="31" xfId="0" applyNumberFormat="1" applyFont="1" applyBorder="1" applyAlignment="1">
      <alignment horizontal="right" vertical="center" indent="1"/>
    </xf>
    <xf numFmtId="4" fontId="11" fillId="0" borderId="13" xfId="0" applyNumberFormat="1" applyFont="1" applyBorder="1" applyAlignment="1">
      <alignment horizontal="right" vertical="center" indent="1"/>
    </xf>
    <xf numFmtId="4" fontId="12" fillId="3" borderId="4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11" fillId="0" borderId="19" xfId="0" applyNumberFormat="1" applyFont="1" applyBorder="1" applyAlignment="1">
      <alignment horizontal="right" vertical="center" indent="1"/>
    </xf>
    <xf numFmtId="4" fontId="6" fillId="5" borderId="3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49" fontId="8" fillId="5" borderId="6" xfId="0" applyNumberFormat="1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" fontId="11" fillId="0" borderId="9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/>
    </xf>
    <xf numFmtId="49" fontId="6" fillId="5" borderId="15" xfId="0" applyNumberFormat="1" applyFont="1" applyFill="1" applyBorder="1" applyAlignment="1">
      <alignment horizontal="left" vertical="center" wrapText="1"/>
    </xf>
    <xf numFmtId="0" fontId="0" fillId="5" borderId="15" xfId="0" applyFill="1" applyBorder="1" applyAlignment="1">
      <alignment wrapText="1"/>
    </xf>
    <xf numFmtId="0" fontId="0" fillId="5" borderId="16" xfId="0" applyFill="1" applyBorder="1" applyAlignment="1">
      <alignment wrapText="1"/>
    </xf>
    <xf numFmtId="49" fontId="8" fillId="5" borderId="0" xfId="0" applyNumberFormat="1" applyFont="1" applyFill="1" applyAlignment="1">
      <alignment horizontal="left" vertical="center" wrapText="1"/>
    </xf>
    <xf numFmtId="0" fontId="0" fillId="5" borderId="0" xfId="0" applyFill="1" applyAlignment="1">
      <alignment wrapText="1"/>
    </xf>
    <xf numFmtId="0" fontId="0" fillId="5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5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7" xfId="0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0" xfId="0" applyNumberFormat="1" applyBorder="1" applyAlignment="1">
      <alignment vertical="center" shrinkToFit="1"/>
    </xf>
    <xf numFmtId="49" fontId="0" fillId="0" borderId="19" xfId="0" applyNumberFormat="1" applyBorder="1" applyAlignment="1">
      <alignment vertical="center" shrinkToFit="1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 wrapText="1"/>
    </xf>
    <xf numFmtId="0" fontId="18" fillId="5" borderId="0" xfId="0" applyFont="1" applyFill="1" applyAlignment="1">
      <alignment horizontal="left" vertical="top" wrapText="1"/>
    </xf>
    <xf numFmtId="0" fontId="18" fillId="5" borderId="0" xfId="0" applyFont="1" applyFill="1" applyAlignment="1">
      <alignment horizontal="left" vertical="top"/>
    </xf>
    <xf numFmtId="0" fontId="6" fillId="0" borderId="0" xfId="0" applyFont="1" applyAlignment="1">
      <alignment horizontal="center"/>
    </xf>
    <xf numFmtId="49" fontId="0" fillId="0" borderId="32" xfId="0" applyNumberFormat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49" fontId="0" fillId="5" borderId="32" xfId="0" applyNumberFormat="1" applyFill="1" applyBorder="1" applyAlignment="1">
      <alignment horizontal="left" vertical="center"/>
    </xf>
    <xf numFmtId="0" fontId="0" fillId="5" borderId="32" xfId="0" applyFill="1" applyBorder="1" applyAlignment="1">
      <alignment horizontal="left" vertical="center"/>
    </xf>
    <xf numFmtId="0" fontId="0" fillId="5" borderId="19" xfId="0" applyFill="1" applyBorder="1" applyAlignment="1">
      <alignment horizontal="left" vertical="center"/>
    </xf>
    <xf numFmtId="0" fontId="17" fillId="5" borderId="31" xfId="0" applyFont="1" applyFill="1" applyBorder="1" applyAlignment="1">
      <alignment horizontal="left"/>
    </xf>
    <xf numFmtId="0" fontId="17" fillId="5" borderId="32" xfId="0" applyFont="1" applyFill="1" applyBorder="1" applyAlignment="1">
      <alignment horizontal="left"/>
    </xf>
    <xf numFmtId="0" fontId="17" fillId="5" borderId="19" xfId="0" applyFont="1" applyFill="1" applyBorder="1" applyAlignment="1">
      <alignment horizontal="left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18" t="s">
        <v>40</v>
      </c>
    </row>
    <row r="2" spans="1:7" ht="57.75" customHeight="1" x14ac:dyDescent="0.25">
      <c r="A2" s="195" t="s">
        <v>41</v>
      </c>
      <c r="B2" s="195"/>
      <c r="C2" s="195"/>
      <c r="D2" s="195"/>
      <c r="E2" s="195"/>
      <c r="F2" s="195"/>
      <c r="G2" s="195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5"/>
  <sheetViews>
    <sheetView showGridLines="0" tabSelected="1" topLeftCell="B1" zoomScaleSheetLayoutView="75" workbookViewId="0">
      <selection activeCell="H48" sqref="H48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44" customWidth="1"/>
    <col min="4" max="4" width="13" style="44" customWidth="1"/>
    <col min="5" max="5" width="9.6640625" style="44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0" t="s">
        <v>38</v>
      </c>
      <c r="B1" s="227" t="s">
        <v>4</v>
      </c>
      <c r="C1" s="228"/>
      <c r="D1" s="228"/>
      <c r="E1" s="228"/>
      <c r="F1" s="228"/>
      <c r="G1" s="228"/>
      <c r="H1" s="228"/>
      <c r="I1" s="228"/>
      <c r="J1" s="229"/>
    </row>
    <row r="2" spans="1:15" ht="36" customHeight="1" x14ac:dyDescent="0.25">
      <c r="A2" s="2"/>
      <c r="B2" s="110" t="s">
        <v>24</v>
      </c>
      <c r="C2" s="163"/>
      <c r="D2" s="164" t="s">
        <v>154</v>
      </c>
      <c r="E2" s="233" t="s">
        <v>162</v>
      </c>
      <c r="F2" s="234"/>
      <c r="G2" s="234"/>
      <c r="H2" s="234"/>
      <c r="I2" s="234"/>
      <c r="J2" s="235"/>
      <c r="O2" s="1"/>
    </row>
    <row r="3" spans="1:15" ht="27" customHeight="1" x14ac:dyDescent="0.25">
      <c r="A3" s="2"/>
      <c r="B3" s="111" t="s">
        <v>47</v>
      </c>
      <c r="C3" s="163"/>
      <c r="D3" s="192" t="s">
        <v>160</v>
      </c>
      <c r="E3" s="236" t="s">
        <v>161</v>
      </c>
      <c r="F3" s="237"/>
      <c r="G3" s="237"/>
      <c r="H3" s="237"/>
      <c r="I3" s="237"/>
      <c r="J3" s="238"/>
    </row>
    <row r="4" spans="1:15" ht="23.25" customHeight="1" x14ac:dyDescent="0.25">
      <c r="A4" s="57">
        <v>229</v>
      </c>
      <c r="B4" s="112" t="s">
        <v>48</v>
      </c>
      <c r="C4" s="113"/>
      <c r="D4" s="114" t="s">
        <v>127</v>
      </c>
      <c r="E4" s="216" t="s">
        <v>44</v>
      </c>
      <c r="F4" s="217"/>
      <c r="G4" s="217"/>
      <c r="H4" s="217"/>
      <c r="I4" s="217"/>
      <c r="J4" s="218"/>
    </row>
    <row r="5" spans="1:15" ht="24" customHeight="1" x14ac:dyDescent="0.25">
      <c r="A5" s="2"/>
      <c r="B5" s="27" t="s">
        <v>23</v>
      </c>
      <c r="D5" s="221"/>
      <c r="E5" s="222"/>
      <c r="F5" s="222"/>
      <c r="G5" s="222"/>
      <c r="H5" s="165" t="s">
        <v>129</v>
      </c>
      <c r="I5" s="166"/>
      <c r="J5" s="8"/>
    </row>
    <row r="6" spans="1:15" ht="15.75" customHeight="1" x14ac:dyDescent="0.25">
      <c r="A6" s="2"/>
      <c r="B6" s="24"/>
      <c r="C6" s="167"/>
      <c r="D6" s="223"/>
      <c r="E6" s="224"/>
      <c r="F6" s="224"/>
      <c r="G6" s="224"/>
      <c r="H6" s="165" t="s">
        <v>36</v>
      </c>
      <c r="I6" s="166"/>
      <c r="J6" s="8"/>
    </row>
    <row r="7" spans="1:15" ht="15.75" customHeight="1" x14ac:dyDescent="0.25">
      <c r="A7" s="2"/>
      <c r="B7" s="25"/>
      <c r="C7" s="47"/>
      <c r="D7" s="45"/>
      <c r="E7" s="225"/>
      <c r="F7" s="226"/>
      <c r="G7" s="226"/>
      <c r="H7" s="20"/>
      <c r="I7" s="19"/>
      <c r="J7" s="29"/>
    </row>
    <row r="8" spans="1:15" ht="24" hidden="1" customHeight="1" x14ac:dyDescent="0.25">
      <c r="A8" s="2"/>
      <c r="B8" s="27" t="s">
        <v>21</v>
      </c>
      <c r="D8" s="168"/>
      <c r="H8" s="165" t="s">
        <v>42</v>
      </c>
      <c r="I8" s="166"/>
      <c r="J8" s="8"/>
    </row>
    <row r="9" spans="1:15" ht="15.75" hidden="1" customHeight="1" x14ac:dyDescent="0.25">
      <c r="A9" s="2"/>
      <c r="B9" s="2"/>
      <c r="D9" s="168"/>
      <c r="H9" s="165" t="s">
        <v>36</v>
      </c>
      <c r="I9" s="166"/>
      <c r="J9" s="8"/>
    </row>
    <row r="10" spans="1:15" ht="15.75" hidden="1" customHeight="1" x14ac:dyDescent="0.25">
      <c r="A10" s="2"/>
      <c r="B10" s="30"/>
      <c r="C10" s="47"/>
      <c r="D10" s="45"/>
      <c r="E10" s="56"/>
      <c r="F10" s="20"/>
      <c r="G10" s="14"/>
      <c r="H10" s="14"/>
      <c r="I10" s="31"/>
      <c r="J10" s="29"/>
    </row>
    <row r="11" spans="1:15" ht="24" customHeight="1" x14ac:dyDescent="0.25">
      <c r="A11" s="2"/>
      <c r="B11" s="27" t="s">
        <v>20</v>
      </c>
      <c r="D11" s="240"/>
      <c r="E11" s="240"/>
      <c r="F11" s="240"/>
      <c r="G11" s="240"/>
      <c r="H11" s="165" t="s">
        <v>129</v>
      </c>
      <c r="I11" s="166"/>
      <c r="J11" s="8"/>
    </row>
    <row r="12" spans="1:15" ht="15.75" customHeight="1" x14ac:dyDescent="0.25">
      <c r="A12" s="2"/>
      <c r="B12" s="24"/>
      <c r="C12" s="167"/>
      <c r="D12" s="215"/>
      <c r="E12" s="215"/>
      <c r="F12" s="215"/>
      <c r="G12" s="215"/>
      <c r="H12" s="165" t="s">
        <v>36</v>
      </c>
      <c r="I12" s="166"/>
      <c r="J12" s="8"/>
    </row>
    <row r="13" spans="1:15" ht="15.75" customHeight="1" x14ac:dyDescent="0.25">
      <c r="A13" s="2"/>
      <c r="B13" s="25"/>
      <c r="C13" s="47"/>
      <c r="D13" s="45"/>
      <c r="E13" s="219"/>
      <c r="F13" s="220"/>
      <c r="G13" s="220"/>
      <c r="H13" s="16"/>
      <c r="I13" s="19"/>
      <c r="J13" s="29"/>
    </row>
    <row r="14" spans="1:15" ht="24" customHeight="1" x14ac:dyDescent="0.25">
      <c r="A14" s="2"/>
      <c r="B14" s="36" t="s">
        <v>22</v>
      </c>
      <c r="C14" s="48"/>
      <c r="D14" s="49"/>
      <c r="E14" s="50"/>
      <c r="F14" s="37"/>
      <c r="G14" s="37"/>
      <c r="H14" s="38"/>
      <c r="I14" s="37"/>
      <c r="J14" s="39"/>
    </row>
    <row r="15" spans="1:15" ht="32.25" customHeight="1" x14ac:dyDescent="0.25">
      <c r="A15" s="2"/>
      <c r="B15" s="30" t="s">
        <v>34</v>
      </c>
      <c r="C15" s="51"/>
      <c r="D15" s="46"/>
      <c r="E15" s="239" t="s">
        <v>32</v>
      </c>
      <c r="F15" s="239"/>
      <c r="G15" s="241" t="s">
        <v>33</v>
      </c>
      <c r="H15" s="241"/>
      <c r="I15" s="241" t="s">
        <v>31</v>
      </c>
      <c r="J15" s="242"/>
    </row>
    <row r="16" spans="1:15" ht="23.25" customHeight="1" x14ac:dyDescent="0.25">
      <c r="A16" s="88" t="s">
        <v>26</v>
      </c>
      <c r="B16" s="32" t="s">
        <v>26</v>
      </c>
      <c r="C16" s="169"/>
      <c r="D16" s="170"/>
      <c r="E16" s="203">
        <v>0</v>
      </c>
      <c r="F16" s="204"/>
      <c r="G16" s="203">
        <v>0</v>
      </c>
      <c r="H16" s="204"/>
      <c r="I16" s="203">
        <f>E16+G16</f>
        <v>0</v>
      </c>
      <c r="J16" s="205"/>
    </row>
    <row r="17" spans="1:10" ht="23.25" customHeight="1" x14ac:dyDescent="0.25">
      <c r="A17" s="88" t="s">
        <v>27</v>
      </c>
      <c r="B17" s="32" t="s">
        <v>27</v>
      </c>
      <c r="C17" s="169"/>
      <c r="D17" s="170"/>
      <c r="E17" s="203">
        <f>G52</f>
        <v>0</v>
      </c>
      <c r="F17" s="204"/>
      <c r="G17" s="203">
        <v>0</v>
      </c>
      <c r="H17" s="204"/>
      <c r="I17" s="203">
        <f t="shared" ref="I17:I20" si="0">E17+G17</f>
        <v>0</v>
      </c>
      <c r="J17" s="205"/>
    </row>
    <row r="18" spans="1:10" ht="23.25" customHeight="1" x14ac:dyDescent="0.25">
      <c r="A18" s="88" t="s">
        <v>28</v>
      </c>
      <c r="B18" s="32" t="s">
        <v>28</v>
      </c>
      <c r="C18" s="169"/>
      <c r="D18" s="170"/>
      <c r="E18" s="203">
        <v>0</v>
      </c>
      <c r="F18" s="204"/>
      <c r="G18" s="203">
        <v>0</v>
      </c>
      <c r="H18" s="204"/>
      <c r="I18" s="203">
        <f t="shared" si="0"/>
        <v>0</v>
      </c>
      <c r="J18" s="205"/>
    </row>
    <row r="19" spans="1:10" ht="23.25" customHeight="1" x14ac:dyDescent="0.25">
      <c r="A19" s="88" t="s">
        <v>61</v>
      </c>
      <c r="B19" s="32" t="s">
        <v>29</v>
      </c>
      <c r="C19" s="169"/>
      <c r="D19" s="170"/>
      <c r="E19" s="203">
        <v>0</v>
      </c>
      <c r="F19" s="204"/>
      <c r="G19" s="203">
        <v>0</v>
      </c>
      <c r="H19" s="204"/>
      <c r="I19" s="203">
        <f t="shared" si="0"/>
        <v>0</v>
      </c>
      <c r="J19" s="205"/>
    </row>
    <row r="20" spans="1:10" ht="23.25" customHeight="1" x14ac:dyDescent="0.25">
      <c r="A20" s="88" t="s">
        <v>62</v>
      </c>
      <c r="B20" s="32" t="s">
        <v>30</v>
      </c>
      <c r="C20" s="169"/>
      <c r="D20" s="170"/>
      <c r="E20" s="203">
        <v>0</v>
      </c>
      <c r="F20" s="204"/>
      <c r="G20" s="203">
        <v>0</v>
      </c>
      <c r="H20" s="204"/>
      <c r="I20" s="203">
        <f t="shared" si="0"/>
        <v>0</v>
      </c>
      <c r="J20" s="205"/>
    </row>
    <row r="21" spans="1:10" ht="23.25" customHeight="1" x14ac:dyDescent="0.25">
      <c r="A21" s="2"/>
      <c r="B21" s="41" t="s">
        <v>31</v>
      </c>
      <c r="C21" s="171"/>
      <c r="D21" s="172"/>
      <c r="E21" s="206">
        <v>0</v>
      </c>
      <c r="F21" s="213"/>
      <c r="G21" s="206">
        <f>SUM(G16:H20)</f>
        <v>0</v>
      </c>
      <c r="H21" s="213"/>
      <c r="I21" s="206">
        <f>SUM(I16:J20)</f>
        <v>0</v>
      </c>
      <c r="J21" s="207"/>
    </row>
    <row r="22" spans="1:10" ht="33" customHeight="1" x14ac:dyDescent="0.25">
      <c r="A22" s="2"/>
      <c r="B22" s="35" t="s">
        <v>35</v>
      </c>
      <c r="C22" s="169"/>
      <c r="D22" s="170"/>
      <c r="E22" s="173"/>
      <c r="F22" s="160"/>
      <c r="G22" s="37"/>
      <c r="H22" s="174"/>
      <c r="I22" s="174"/>
      <c r="J22" s="33"/>
    </row>
    <row r="23" spans="1:10" ht="23.25" customHeight="1" x14ac:dyDescent="0.25">
      <c r="A23" s="2"/>
      <c r="B23" s="32" t="s">
        <v>13</v>
      </c>
      <c r="C23" s="169"/>
      <c r="D23" s="170"/>
      <c r="E23" s="175">
        <v>15</v>
      </c>
      <c r="F23" s="161" t="s">
        <v>0</v>
      </c>
      <c r="G23" s="157"/>
      <c r="I23" s="176">
        <v>0</v>
      </c>
      <c r="J23" s="34" t="str">
        <f t="shared" ref="J23:J28" si="1">Mena</f>
        <v>CZK</v>
      </c>
    </row>
    <row r="24" spans="1:10" ht="23.25" hidden="1" customHeight="1" x14ac:dyDescent="0.25">
      <c r="A24" s="2"/>
      <c r="B24" s="32" t="s">
        <v>14</v>
      </c>
      <c r="C24" s="169"/>
      <c r="D24" s="170"/>
      <c r="E24" s="175">
        <f>SazbaDPH1</f>
        <v>15</v>
      </c>
      <c r="F24" s="161" t="s">
        <v>0</v>
      </c>
      <c r="G24" s="156"/>
      <c r="I24" s="177"/>
      <c r="J24" s="34" t="str">
        <f t="shared" si="1"/>
        <v>CZK</v>
      </c>
    </row>
    <row r="25" spans="1:10" ht="23.25" customHeight="1" x14ac:dyDescent="0.25">
      <c r="A25" s="2"/>
      <c r="B25" s="32" t="s">
        <v>15</v>
      </c>
      <c r="C25" s="169"/>
      <c r="D25" s="170"/>
      <c r="E25" s="175">
        <v>21</v>
      </c>
      <c r="F25" s="161" t="s">
        <v>0</v>
      </c>
      <c r="G25" s="157"/>
      <c r="H25" s="158"/>
      <c r="I25" s="162">
        <f>I21</f>
        <v>0</v>
      </c>
      <c r="J25" s="159" t="str">
        <f t="shared" si="1"/>
        <v>CZK</v>
      </c>
    </row>
    <row r="26" spans="1:10" ht="23.25" hidden="1" customHeight="1" x14ac:dyDescent="0.25">
      <c r="A26" s="2"/>
      <c r="B26" s="28" t="s">
        <v>16</v>
      </c>
      <c r="C26" s="52"/>
      <c r="D26" s="46"/>
      <c r="E26" s="53">
        <f>SazbaDPH2</f>
        <v>21</v>
      </c>
      <c r="F26" s="26" t="s">
        <v>0</v>
      </c>
      <c r="G26" s="230">
        <v>0</v>
      </c>
      <c r="H26" s="231"/>
      <c r="I26" s="231"/>
      <c r="J26" s="34" t="str">
        <f t="shared" si="1"/>
        <v>CZK</v>
      </c>
    </row>
    <row r="27" spans="1:10" ht="23.25" customHeight="1" x14ac:dyDescent="0.25">
      <c r="A27" s="2"/>
      <c r="B27" s="27" t="s">
        <v>5</v>
      </c>
      <c r="C27" s="178"/>
      <c r="D27" s="179"/>
      <c r="E27" s="178"/>
      <c r="F27" s="180"/>
      <c r="G27" s="232">
        <f>ROUND(I23+I25,0.1)-(I23+I25)</f>
        <v>0</v>
      </c>
      <c r="H27" s="232"/>
      <c r="I27" s="232"/>
      <c r="J27" s="33" t="str">
        <f t="shared" si="1"/>
        <v>CZK</v>
      </c>
    </row>
    <row r="28" spans="1:10" ht="27.75" customHeight="1" x14ac:dyDescent="0.25">
      <c r="A28" s="2"/>
      <c r="B28" s="181" t="s">
        <v>25</v>
      </c>
      <c r="C28" s="152"/>
      <c r="D28" s="152"/>
      <c r="E28" s="153"/>
      <c r="F28" s="154"/>
      <c r="G28" s="155"/>
      <c r="H28" s="214">
        <f>I23+I25+Zaokrouhleni</f>
        <v>0</v>
      </c>
      <c r="I28" s="214"/>
      <c r="J28" s="182" t="str">
        <f t="shared" si="1"/>
        <v>CZK</v>
      </c>
    </row>
    <row r="29" spans="1:10" ht="27.75" hidden="1" customHeight="1" thickBot="1" x14ac:dyDescent="0.3">
      <c r="A29" s="2"/>
      <c r="B29" s="148" t="s">
        <v>37</v>
      </c>
      <c r="C29" s="149"/>
      <c r="D29" s="149"/>
      <c r="E29" s="149"/>
      <c r="F29" s="150"/>
      <c r="G29" s="208">
        <v>2</v>
      </c>
      <c r="H29" s="208"/>
      <c r="I29" s="208"/>
      <c r="J29" s="151" t="s">
        <v>51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5"/>
      <c r="C32" s="183" t="s">
        <v>12</v>
      </c>
      <c r="D32" s="54"/>
      <c r="E32" s="54"/>
      <c r="F32" s="184" t="s">
        <v>11</v>
      </c>
      <c r="G32" s="22"/>
      <c r="H32" s="23"/>
      <c r="I32" s="22"/>
      <c r="J32" s="9"/>
    </row>
    <row r="33" spans="1:10" ht="47.25" customHeight="1" x14ac:dyDescent="0.25">
      <c r="A33" s="2"/>
      <c r="B33" s="2"/>
      <c r="J33" s="9"/>
    </row>
    <row r="34" spans="1:10" s="18" customFormat="1" ht="18.75" customHeight="1" x14ac:dyDescent="0.25">
      <c r="A34" s="17"/>
      <c r="B34" s="17"/>
      <c r="C34" s="185"/>
      <c r="D34" s="209"/>
      <c r="E34" s="210"/>
      <c r="G34" s="211"/>
      <c r="H34" s="212"/>
      <c r="I34" s="212"/>
      <c r="J34" s="21"/>
    </row>
    <row r="35" spans="1:10" ht="12.75" customHeight="1" x14ac:dyDescent="0.25">
      <c r="A35" s="2"/>
      <c r="B35" s="2"/>
      <c r="D35" s="202" t="s">
        <v>2</v>
      </c>
      <c r="E35" s="202"/>
      <c r="H35" s="10" t="s">
        <v>3</v>
      </c>
      <c r="J35" s="9"/>
    </row>
    <row r="36" spans="1:10" ht="13.5" customHeight="1" thickBot="1" x14ac:dyDescent="0.3">
      <c r="A36" s="11"/>
      <c r="B36" s="11"/>
      <c r="C36" s="55"/>
      <c r="D36" s="55"/>
      <c r="E36" s="55"/>
      <c r="F36" s="12"/>
      <c r="G36" s="12"/>
      <c r="H36" s="12"/>
      <c r="I36" s="12"/>
      <c r="J36" s="13"/>
    </row>
    <row r="37" spans="1:10" ht="27" hidden="1" customHeight="1" x14ac:dyDescent="0.25">
      <c r="B37" s="59" t="s">
        <v>17</v>
      </c>
      <c r="C37" s="60"/>
      <c r="D37" s="60"/>
      <c r="E37" s="60"/>
      <c r="F37" s="61"/>
      <c r="G37" s="61"/>
      <c r="H37" s="61"/>
      <c r="I37" s="61"/>
      <c r="J37" s="62"/>
    </row>
    <row r="38" spans="1:10" ht="25.5" hidden="1" customHeight="1" x14ac:dyDescent="0.25">
      <c r="A38" s="58" t="s">
        <v>39</v>
      </c>
      <c r="B38" s="63" t="s">
        <v>18</v>
      </c>
      <c r="C38" s="64" t="s">
        <v>6</v>
      </c>
      <c r="D38" s="64"/>
      <c r="E38" s="64"/>
      <c r="F38" s="65" t="str">
        <f>B23</f>
        <v>Základ pro sníženou DPH</v>
      </c>
      <c r="G38" s="65" t="str">
        <f>B25</f>
        <v>Základ pro základní DPH</v>
      </c>
      <c r="H38" s="66" t="s">
        <v>19</v>
      </c>
      <c r="I38" s="67" t="s">
        <v>1</v>
      </c>
      <c r="J38" s="68" t="s">
        <v>0</v>
      </c>
    </row>
    <row r="39" spans="1:10" ht="25.5" hidden="1" customHeight="1" x14ac:dyDescent="0.25">
      <c r="A39" s="58">
        <v>1</v>
      </c>
      <c r="B39" s="69" t="s">
        <v>49</v>
      </c>
      <c r="C39" s="198"/>
      <c r="D39" s="198"/>
      <c r="E39" s="198"/>
      <c r="F39" s="70">
        <v>0</v>
      </c>
      <c r="G39" s="71">
        <v>2.23</v>
      </c>
      <c r="H39" s="72"/>
      <c r="I39" s="73">
        <v>2.23</v>
      </c>
      <c r="J39" s="74">
        <f>IF(CenaCelkemVypocet=0,"",I39/CenaCelkemVypocet*100)</f>
        <v>100</v>
      </c>
    </row>
    <row r="40" spans="1:10" ht="25.5" hidden="1" customHeight="1" x14ac:dyDescent="0.25">
      <c r="A40" s="58">
        <v>2</v>
      </c>
      <c r="B40" s="75" t="s">
        <v>45</v>
      </c>
      <c r="C40" s="199" t="s">
        <v>46</v>
      </c>
      <c r="D40" s="199"/>
      <c r="E40" s="199"/>
      <c r="F40" s="76">
        <v>0</v>
      </c>
      <c r="G40" s="77">
        <v>2.23</v>
      </c>
      <c r="H40" s="77"/>
      <c r="I40" s="78">
        <v>2.23</v>
      </c>
      <c r="J40" s="79">
        <f>IF(CenaCelkemVypocet=0,"",I40/CenaCelkemVypocet*100)</f>
        <v>100</v>
      </c>
    </row>
    <row r="41" spans="1:10" ht="25.5" hidden="1" customHeight="1" x14ac:dyDescent="0.25">
      <c r="A41" s="58">
        <v>3</v>
      </c>
      <c r="B41" s="80" t="s">
        <v>43</v>
      </c>
      <c r="C41" s="198" t="s">
        <v>44</v>
      </c>
      <c r="D41" s="198"/>
      <c r="E41" s="198"/>
      <c r="F41" s="81">
        <v>0</v>
      </c>
      <c r="G41" s="72">
        <v>2.23</v>
      </c>
      <c r="H41" s="72"/>
      <c r="I41" s="73">
        <v>2.23</v>
      </c>
      <c r="J41" s="74">
        <f>IF(CenaCelkemVypocet=0,"",I41/CenaCelkemVypocet*100)</f>
        <v>100</v>
      </c>
    </row>
    <row r="42" spans="1:10" ht="25.5" hidden="1" customHeight="1" x14ac:dyDescent="0.25">
      <c r="A42" s="58"/>
      <c r="B42" s="200" t="s">
        <v>50</v>
      </c>
      <c r="C42" s="201"/>
      <c r="D42" s="201"/>
      <c r="E42" s="201"/>
      <c r="F42" s="82">
        <f>SUMIF(A39:A41,"=1",F39:F41)</f>
        <v>0</v>
      </c>
      <c r="G42" s="83">
        <f>SUMIF(A39:A41,"=1",G39:G41)</f>
        <v>2.23</v>
      </c>
      <c r="H42" s="83">
        <f>SUMIF(A39:A41,"=1",H39:H41)</f>
        <v>0</v>
      </c>
      <c r="I42" s="84">
        <f>SUMIF(A39:A41,"=1",I39:I41)</f>
        <v>2.23</v>
      </c>
      <c r="J42" s="85">
        <f>SUMIF(A39:A41,"=1",J39:J41)</f>
        <v>100</v>
      </c>
    </row>
    <row r="46" spans="1:10" ht="15.6" x14ac:dyDescent="0.3">
      <c r="B46" s="86" t="s">
        <v>52</v>
      </c>
    </row>
    <row r="48" spans="1:10" ht="26.25" customHeight="1" x14ac:dyDescent="0.25">
      <c r="B48" s="132" t="s">
        <v>18</v>
      </c>
      <c r="C48" s="132" t="s">
        <v>6</v>
      </c>
      <c r="D48" s="133"/>
      <c r="E48" s="133"/>
      <c r="F48" s="134" t="s">
        <v>53</v>
      </c>
      <c r="G48" s="134" t="s">
        <v>32</v>
      </c>
      <c r="H48" s="134" t="s">
        <v>33</v>
      </c>
      <c r="I48" s="134" t="s">
        <v>31</v>
      </c>
      <c r="J48" s="134" t="s">
        <v>0</v>
      </c>
    </row>
    <row r="49" spans="2:10" ht="36.75" customHeight="1" x14ac:dyDescent="0.25">
      <c r="B49" s="135" t="s">
        <v>54</v>
      </c>
      <c r="C49" s="196" t="s">
        <v>55</v>
      </c>
      <c r="D49" s="197"/>
      <c r="E49" s="197"/>
      <c r="F49" s="136" t="s">
        <v>28</v>
      </c>
      <c r="G49" s="137">
        <v>0</v>
      </c>
      <c r="H49" s="137">
        <v>0</v>
      </c>
      <c r="I49" s="137">
        <f>G49+H49</f>
        <v>0</v>
      </c>
      <c r="J49" s="138" t="str">
        <f>IF(I55=0,"",I49/I55*100)</f>
        <v/>
      </c>
    </row>
    <row r="50" spans="2:10" ht="36.75" customHeight="1" x14ac:dyDescent="0.25">
      <c r="B50" s="135" t="s">
        <v>181</v>
      </c>
      <c r="C50" s="196" t="s">
        <v>167</v>
      </c>
      <c r="D50" s="197"/>
      <c r="E50" s="197"/>
      <c r="F50" s="136" t="s">
        <v>28</v>
      </c>
      <c r="G50" s="137">
        <v>0</v>
      </c>
      <c r="H50" s="137">
        <v>0</v>
      </c>
      <c r="I50" s="137">
        <f>G50+H50</f>
        <v>0</v>
      </c>
      <c r="J50" s="138" t="str">
        <f>IF(I55=0,"",I50/I55*100)</f>
        <v/>
      </c>
    </row>
    <row r="51" spans="2:10" ht="36.75" customHeight="1" x14ac:dyDescent="0.25">
      <c r="B51" s="135" t="s">
        <v>56</v>
      </c>
      <c r="C51" s="196" t="s">
        <v>57</v>
      </c>
      <c r="D51" s="197"/>
      <c r="E51" s="197"/>
      <c r="F51" s="136" t="s">
        <v>28</v>
      </c>
      <c r="G51" s="137">
        <v>0</v>
      </c>
      <c r="H51" s="137">
        <v>0</v>
      </c>
      <c r="I51" s="137">
        <f t="shared" ref="I51:I54" si="2">G51+H51</f>
        <v>0</v>
      </c>
      <c r="J51" s="138" t="str">
        <f>IF(I55=0,"",I51/I55*100)</f>
        <v/>
      </c>
    </row>
    <row r="52" spans="2:10" ht="36.75" customHeight="1" x14ac:dyDescent="0.25">
      <c r="B52" s="135" t="s">
        <v>58</v>
      </c>
      <c r="C52" s="196" t="s">
        <v>59</v>
      </c>
      <c r="D52" s="197"/>
      <c r="E52" s="197"/>
      <c r="F52" s="136" t="s">
        <v>60</v>
      </c>
      <c r="G52" s="137">
        <f>'23.038 01 Pol'!I65</f>
        <v>0</v>
      </c>
      <c r="H52" s="137">
        <v>0</v>
      </c>
      <c r="I52" s="137">
        <f t="shared" si="2"/>
        <v>0</v>
      </c>
      <c r="J52" s="138" t="str">
        <f>IF(I55=0,"",I52/I55*100)</f>
        <v/>
      </c>
    </row>
    <row r="53" spans="2:10" ht="36.75" customHeight="1" x14ac:dyDescent="0.25">
      <c r="B53" s="135" t="s">
        <v>61</v>
      </c>
      <c r="C53" s="196" t="s">
        <v>29</v>
      </c>
      <c r="D53" s="197"/>
      <c r="E53" s="197"/>
      <c r="F53" s="136" t="s">
        <v>61</v>
      </c>
      <c r="G53" s="137">
        <v>0</v>
      </c>
      <c r="H53" s="137">
        <v>0</v>
      </c>
      <c r="I53" s="137">
        <f t="shared" si="2"/>
        <v>0</v>
      </c>
      <c r="J53" s="138" t="str">
        <f>IF(I55=0,"",I53/I55*100)</f>
        <v/>
      </c>
    </row>
    <row r="54" spans="2:10" ht="36.75" customHeight="1" x14ac:dyDescent="0.25">
      <c r="B54" s="135" t="s">
        <v>62</v>
      </c>
      <c r="C54" s="196" t="s">
        <v>30</v>
      </c>
      <c r="D54" s="197"/>
      <c r="E54" s="197"/>
      <c r="F54" s="136" t="s">
        <v>62</v>
      </c>
      <c r="G54" s="137">
        <f>'23.038 01 Pol'!I76</f>
        <v>0</v>
      </c>
      <c r="H54" s="137">
        <v>0</v>
      </c>
      <c r="I54" s="137">
        <f t="shared" si="2"/>
        <v>0</v>
      </c>
      <c r="J54" s="138" t="str">
        <f>IF(I55=0,"",I54/I55*100)</f>
        <v/>
      </c>
    </row>
    <row r="55" spans="2:10" ht="25.5" customHeight="1" x14ac:dyDescent="0.25">
      <c r="B55" s="115" t="s">
        <v>1</v>
      </c>
      <c r="C55" s="116"/>
      <c r="D55" s="117"/>
      <c r="E55" s="117"/>
      <c r="F55" s="118"/>
      <c r="G55" s="119">
        <f>SUM(G49:G54)</f>
        <v>0</v>
      </c>
      <c r="H55" s="119">
        <f>SUM(H49:H54)</f>
        <v>0</v>
      </c>
      <c r="I55" s="119">
        <f>SUM(I49:I54)</f>
        <v>0</v>
      </c>
      <c r="J55" s="120">
        <f>SUM(J49:J54)</f>
        <v>0</v>
      </c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8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E19:F19"/>
    <mergeCell ref="E20:F20"/>
    <mergeCell ref="I20:J20"/>
    <mergeCell ref="I21:J21"/>
    <mergeCell ref="G19:H19"/>
    <mergeCell ref="G20:H20"/>
    <mergeCell ref="G29:I29"/>
    <mergeCell ref="I19:J19"/>
    <mergeCell ref="D34:E34"/>
    <mergeCell ref="G34:I34"/>
    <mergeCell ref="G21:H21"/>
    <mergeCell ref="H28:I28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C50:E50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43" t="s">
        <v>7</v>
      </c>
      <c r="B1" s="243"/>
      <c r="C1" s="244"/>
      <c r="D1" s="243"/>
      <c r="E1" s="243"/>
      <c r="F1" s="243"/>
      <c r="G1" s="243"/>
    </row>
    <row r="2" spans="1:7" ht="24.9" customHeight="1" x14ac:dyDescent="0.25">
      <c r="A2" s="43" t="s">
        <v>8</v>
      </c>
      <c r="B2" s="42"/>
      <c r="C2" s="245"/>
      <c r="D2" s="245"/>
      <c r="E2" s="245"/>
      <c r="F2" s="245"/>
      <c r="G2" s="246"/>
    </row>
    <row r="3" spans="1:7" ht="24.9" customHeight="1" x14ac:dyDescent="0.25">
      <c r="A3" s="43" t="s">
        <v>9</v>
      </c>
      <c r="B3" s="42"/>
      <c r="C3" s="245"/>
      <c r="D3" s="245"/>
      <c r="E3" s="245"/>
      <c r="F3" s="245"/>
      <c r="G3" s="246"/>
    </row>
    <row r="4" spans="1:7" ht="24.9" customHeight="1" x14ac:dyDescent="0.25">
      <c r="A4" s="43" t="s">
        <v>10</v>
      </c>
      <c r="B4" s="42"/>
      <c r="C4" s="245"/>
      <c r="D4" s="245"/>
      <c r="E4" s="245"/>
      <c r="F4" s="245"/>
      <c r="G4" s="246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4787"/>
  <sheetViews>
    <sheetView zoomScale="110" zoomScaleNormal="110" workbookViewId="0">
      <pane ySplit="7" topLeftCell="A8" activePane="bottomLeft" state="frozen"/>
      <selection pane="bottomLeft" activeCell="J84" sqref="J84"/>
    </sheetView>
  </sheetViews>
  <sheetFormatPr defaultRowHeight="13.2" outlineLevelRow="1" x14ac:dyDescent="0.25"/>
  <cols>
    <col min="1" max="1" width="3.44140625" customWidth="1"/>
    <col min="2" max="2" width="12.5546875" style="87" customWidth="1"/>
    <col min="3" max="3" width="38.33203125" style="87" customWidth="1"/>
    <col min="4" max="4" width="4.88671875" customWidth="1"/>
    <col min="5" max="5" width="10.5546875" customWidth="1"/>
    <col min="6" max="6" width="9.88671875" customWidth="1"/>
    <col min="7" max="7" width="12.6640625" customWidth="1"/>
    <col min="11" max="11" width="12" bestFit="1" customWidth="1"/>
    <col min="12" max="12" width="4.88671875" hidden="1" customWidth="1"/>
    <col min="13" max="13" width="12" hidden="1" customWidth="1"/>
    <col min="14" max="14" width="13.6640625" style="44" hidden="1" customWidth="1"/>
    <col min="15" max="15" width="36.6640625" customWidth="1"/>
    <col min="19" max="19" width="0" hidden="1" customWidth="1"/>
    <col min="21" max="31" width="0" hidden="1" customWidth="1"/>
  </cols>
  <sheetData>
    <row r="1" spans="1:50" ht="15.75" customHeight="1" x14ac:dyDescent="0.3">
      <c r="A1" s="251" t="s">
        <v>7</v>
      </c>
      <c r="B1" s="251"/>
      <c r="C1" s="251"/>
      <c r="D1" s="251"/>
      <c r="E1" s="251"/>
      <c r="F1" s="251"/>
      <c r="G1" s="251"/>
      <c r="W1" t="s">
        <v>63</v>
      </c>
    </row>
    <row r="2" spans="1:50" ht="24.9" customHeight="1" x14ac:dyDescent="0.25">
      <c r="A2" s="43" t="s">
        <v>8</v>
      </c>
      <c r="B2" s="122" t="str">
        <f>Stavba!CisloStavby</f>
        <v>0001</v>
      </c>
      <c r="C2" s="252" t="str">
        <f>Stavba!E2</f>
        <v>REKONSTRUKCE HŘIŠTĚ LITVÍNOV</v>
      </c>
      <c r="D2" s="253"/>
      <c r="E2" s="253"/>
      <c r="F2" s="253"/>
      <c r="G2" s="253"/>
      <c r="H2" s="253"/>
      <c r="I2" s="253"/>
      <c r="J2" s="253"/>
      <c r="K2" s="254"/>
    </row>
    <row r="3" spans="1:50" ht="24.9" customHeight="1" x14ac:dyDescent="0.25">
      <c r="A3" s="43" t="s">
        <v>9</v>
      </c>
      <c r="B3" s="122" t="str">
        <f>cisloobjektu</f>
        <v>23.038</v>
      </c>
      <c r="C3" s="252" t="str">
        <f>Stavba!E3</f>
        <v>IO-01 OSVĚTLENÍ HŘIŠTĚ</v>
      </c>
      <c r="D3" s="253"/>
      <c r="E3" s="253"/>
      <c r="F3" s="253"/>
      <c r="G3" s="253"/>
      <c r="H3" s="253"/>
      <c r="I3" s="253"/>
      <c r="J3" s="253"/>
      <c r="K3" s="254"/>
    </row>
    <row r="4" spans="1:50" ht="24.9" customHeight="1" x14ac:dyDescent="0.25">
      <c r="A4" s="121" t="s">
        <v>10</v>
      </c>
      <c r="B4" s="123" t="str">
        <f>CisloStavebnihoRozpoctu</f>
        <v>01</v>
      </c>
      <c r="C4" s="255" t="str">
        <f>Stavba!E4</f>
        <v>projektový rozpočet</v>
      </c>
      <c r="D4" s="256"/>
      <c r="E4" s="256"/>
      <c r="F4" s="256"/>
      <c r="G4" s="256"/>
      <c r="H4" s="256"/>
      <c r="I4" s="256"/>
      <c r="J4" s="256"/>
      <c r="K4" s="257"/>
    </row>
    <row r="5" spans="1:50" x14ac:dyDescent="0.25">
      <c r="D5" s="10"/>
    </row>
    <row r="6" spans="1:50" ht="26.4" x14ac:dyDescent="0.25">
      <c r="A6" s="90" t="s">
        <v>64</v>
      </c>
      <c r="B6" s="92" t="s">
        <v>65</v>
      </c>
      <c r="C6" s="92" t="s">
        <v>66</v>
      </c>
      <c r="D6" s="91" t="s">
        <v>67</v>
      </c>
      <c r="E6" s="90" t="s">
        <v>68</v>
      </c>
      <c r="F6" s="89" t="s">
        <v>69</v>
      </c>
      <c r="G6" s="90" t="s">
        <v>31</v>
      </c>
      <c r="H6" s="93" t="s">
        <v>32</v>
      </c>
      <c r="I6" s="93" t="s">
        <v>70</v>
      </c>
      <c r="J6" s="93" t="s">
        <v>33</v>
      </c>
      <c r="K6" s="93" t="s">
        <v>71</v>
      </c>
      <c r="L6" s="93" t="s">
        <v>72</v>
      </c>
      <c r="M6" s="93" t="s">
        <v>73</v>
      </c>
      <c r="N6" s="93" t="s">
        <v>130</v>
      </c>
    </row>
    <row r="7" spans="1:50" hidden="1" x14ac:dyDescent="0.25">
      <c r="A7" s="3"/>
      <c r="B7" s="4"/>
      <c r="C7" s="4"/>
      <c r="D7" s="6"/>
      <c r="E7" s="95"/>
      <c r="F7" s="96"/>
      <c r="G7" s="96"/>
      <c r="H7" s="96"/>
      <c r="I7" s="96"/>
      <c r="J7" s="96"/>
      <c r="K7" s="96"/>
      <c r="L7" s="96"/>
      <c r="M7" s="96"/>
      <c r="N7" s="186"/>
    </row>
    <row r="8" spans="1:50" x14ac:dyDescent="0.25">
      <c r="A8" s="124" t="s">
        <v>74</v>
      </c>
      <c r="B8" s="125" t="s">
        <v>54</v>
      </c>
      <c r="C8" s="126" t="s">
        <v>55</v>
      </c>
      <c r="D8" s="127"/>
      <c r="E8" s="128"/>
      <c r="F8" s="129"/>
      <c r="G8" s="129">
        <f>SUMIF(W9:W44,"&lt;&gt;NOR",G9:G44)</f>
        <v>0</v>
      </c>
      <c r="H8" s="129"/>
      <c r="I8" s="129">
        <f>SUM(I9:I44)</f>
        <v>0</v>
      </c>
      <c r="J8" s="129"/>
      <c r="K8" s="130">
        <f>SUM(K9:K44)</f>
        <v>0</v>
      </c>
      <c r="L8" s="131"/>
      <c r="M8" s="131">
        <f>SUM(M9:M44)</f>
        <v>0</v>
      </c>
      <c r="N8" s="187"/>
      <c r="W8" t="s">
        <v>75</v>
      </c>
    </row>
    <row r="9" spans="1:50" ht="12.75" customHeight="1" outlineLevel="1" x14ac:dyDescent="0.25">
      <c r="A9" s="103">
        <v>1</v>
      </c>
      <c r="B9" s="104"/>
      <c r="C9" s="108" t="s">
        <v>163</v>
      </c>
      <c r="D9" s="105" t="s">
        <v>77</v>
      </c>
      <c r="E9" s="189">
        <v>6</v>
      </c>
      <c r="F9" s="106">
        <v>0</v>
      </c>
      <c r="G9" s="106">
        <f t="shared" ref="G9" si="0">ROUND(E9*F9,2)</f>
        <v>0</v>
      </c>
      <c r="H9" s="146">
        <v>0</v>
      </c>
      <c r="I9" s="106">
        <f t="shared" ref="I9" si="1">ROUND(E9*H9,2)</f>
        <v>0</v>
      </c>
      <c r="J9" s="146">
        <v>0</v>
      </c>
      <c r="K9" s="107">
        <f t="shared" ref="K9" si="2">ROUND(E9*J9,2)</f>
        <v>0</v>
      </c>
      <c r="L9" s="97">
        <v>21</v>
      </c>
      <c r="M9" s="97">
        <f t="shared" ref="M9" si="3">G9*(1+L9/100)</f>
        <v>0</v>
      </c>
      <c r="N9" s="188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</row>
    <row r="10" spans="1:50" outlineLevel="1" x14ac:dyDescent="0.25">
      <c r="A10" s="103">
        <v>2</v>
      </c>
      <c r="B10" s="104"/>
      <c r="C10" s="108" t="s">
        <v>164</v>
      </c>
      <c r="D10" s="105" t="s">
        <v>77</v>
      </c>
      <c r="E10" s="189">
        <v>6</v>
      </c>
      <c r="F10" s="106">
        <v>0</v>
      </c>
      <c r="G10" s="106">
        <f t="shared" ref="G10:G11" si="4">ROUND(E10*F10,2)</f>
        <v>0</v>
      </c>
      <c r="H10" s="146">
        <v>0</v>
      </c>
      <c r="I10" s="106">
        <f t="shared" ref="I10:I11" si="5">ROUND(E10*H10,2)</f>
        <v>0</v>
      </c>
      <c r="J10" s="146">
        <v>0</v>
      </c>
      <c r="K10" s="107">
        <f t="shared" ref="K10:K11" si="6">ROUND(E10*J10,2)</f>
        <v>0</v>
      </c>
      <c r="L10" s="97">
        <v>21</v>
      </c>
      <c r="M10" s="97">
        <f t="shared" ref="M10:M11" si="7">G10*(1+L10/100)</f>
        <v>0</v>
      </c>
      <c r="N10" s="188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</row>
    <row r="11" spans="1:50" ht="12.75" customHeight="1" outlineLevel="1" x14ac:dyDescent="0.25">
      <c r="A11" s="103">
        <v>3</v>
      </c>
      <c r="B11" s="104"/>
      <c r="C11" s="108" t="s">
        <v>199</v>
      </c>
      <c r="D11" s="105" t="s">
        <v>77</v>
      </c>
      <c r="E11" s="189">
        <v>2</v>
      </c>
      <c r="F11" s="106">
        <v>0</v>
      </c>
      <c r="G11" s="106">
        <f t="shared" si="4"/>
        <v>0</v>
      </c>
      <c r="H11" s="146">
        <v>0</v>
      </c>
      <c r="I11" s="106">
        <f t="shared" si="5"/>
        <v>0</v>
      </c>
      <c r="J11" s="146">
        <v>0</v>
      </c>
      <c r="K11" s="107">
        <f t="shared" si="6"/>
        <v>0</v>
      </c>
      <c r="L11" s="97">
        <v>21</v>
      </c>
      <c r="M11" s="97">
        <f t="shared" si="7"/>
        <v>0</v>
      </c>
      <c r="N11" s="188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</row>
    <row r="12" spans="1:50" ht="12.75" customHeight="1" outlineLevel="1" x14ac:dyDescent="0.25">
      <c r="A12" s="103">
        <v>4</v>
      </c>
      <c r="B12" s="104"/>
      <c r="C12" s="108" t="s">
        <v>200</v>
      </c>
      <c r="D12" s="105" t="s">
        <v>77</v>
      </c>
      <c r="E12" s="189">
        <v>1</v>
      </c>
      <c r="F12" s="106">
        <v>0</v>
      </c>
      <c r="G12" s="106">
        <f t="shared" ref="G12" si="8">ROUND(E12*F12,2)</f>
        <v>0</v>
      </c>
      <c r="H12" s="146">
        <v>0</v>
      </c>
      <c r="I12" s="106">
        <f t="shared" ref="I12" si="9">ROUND(E12*H12,2)</f>
        <v>0</v>
      </c>
      <c r="J12" s="146">
        <v>0</v>
      </c>
      <c r="K12" s="107">
        <f t="shared" ref="K12" si="10">ROUND(E12*J12,2)</f>
        <v>0</v>
      </c>
      <c r="L12" s="97">
        <v>21</v>
      </c>
      <c r="M12" s="97">
        <f t="shared" ref="M12" si="11">G12*(1+L12/100)</f>
        <v>0</v>
      </c>
      <c r="N12" s="188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</row>
    <row r="13" spans="1:50" ht="12.75" customHeight="1" outlineLevel="1" x14ac:dyDescent="0.25">
      <c r="A13" s="103">
        <v>5</v>
      </c>
      <c r="B13" s="104"/>
      <c r="C13" s="108" t="s">
        <v>201</v>
      </c>
      <c r="D13" s="105" t="s">
        <v>77</v>
      </c>
      <c r="E13" s="189">
        <v>4</v>
      </c>
      <c r="F13" s="106">
        <v>0</v>
      </c>
      <c r="G13" s="106">
        <f t="shared" ref="G13:G14" si="12">ROUND(E13*F13,2)</f>
        <v>0</v>
      </c>
      <c r="H13" s="146">
        <v>0</v>
      </c>
      <c r="I13" s="106">
        <f t="shared" ref="I13:I14" si="13">ROUND(E13*H13,2)</f>
        <v>0</v>
      </c>
      <c r="J13" s="146">
        <v>0</v>
      </c>
      <c r="K13" s="107">
        <f t="shared" ref="K13:K14" si="14">ROUND(E13*J13,2)</f>
        <v>0</v>
      </c>
      <c r="L13" s="97">
        <v>21</v>
      </c>
      <c r="M13" s="97">
        <f t="shared" ref="M13:M14" si="15">G13*(1+L13/100)</f>
        <v>0</v>
      </c>
      <c r="N13" s="188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</row>
    <row r="14" spans="1:50" ht="12.75" customHeight="1" outlineLevel="1" x14ac:dyDescent="0.25">
      <c r="A14" s="103">
        <v>6</v>
      </c>
      <c r="B14" s="104"/>
      <c r="C14" s="108" t="s">
        <v>146</v>
      </c>
      <c r="D14" s="105" t="s">
        <v>77</v>
      </c>
      <c r="E14" s="189">
        <v>4</v>
      </c>
      <c r="F14" s="106">
        <v>0</v>
      </c>
      <c r="G14" s="106">
        <f t="shared" si="12"/>
        <v>0</v>
      </c>
      <c r="H14" s="146">
        <v>0</v>
      </c>
      <c r="I14" s="106">
        <f t="shared" si="13"/>
        <v>0</v>
      </c>
      <c r="J14" s="146">
        <v>0</v>
      </c>
      <c r="K14" s="107">
        <f t="shared" si="14"/>
        <v>0</v>
      </c>
      <c r="L14" s="97">
        <v>21</v>
      </c>
      <c r="M14" s="97">
        <f t="shared" si="15"/>
        <v>0</v>
      </c>
      <c r="N14" s="188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</row>
    <row r="15" spans="1:50" ht="12.75" customHeight="1" outlineLevel="1" x14ac:dyDescent="0.25">
      <c r="A15" s="103">
        <v>7</v>
      </c>
      <c r="B15" s="104"/>
      <c r="C15" s="108" t="s">
        <v>202</v>
      </c>
      <c r="D15" s="105" t="s">
        <v>77</v>
      </c>
      <c r="E15" s="189">
        <v>1</v>
      </c>
      <c r="F15" s="106">
        <v>0</v>
      </c>
      <c r="G15" s="106">
        <f t="shared" ref="G15:G18" si="16">ROUND(E15*F15,2)</f>
        <v>0</v>
      </c>
      <c r="H15" s="146">
        <v>0</v>
      </c>
      <c r="I15" s="106">
        <f t="shared" ref="I15:I18" si="17">ROUND(E15*H15,2)</f>
        <v>0</v>
      </c>
      <c r="J15" s="146">
        <v>0</v>
      </c>
      <c r="K15" s="107">
        <f t="shared" ref="K15:K18" si="18">ROUND(E15*J15,2)</f>
        <v>0</v>
      </c>
      <c r="L15" s="97">
        <v>21</v>
      </c>
      <c r="M15" s="97">
        <f t="shared" ref="M15:M18" si="19">G15*(1+L15/100)</f>
        <v>0</v>
      </c>
      <c r="N15" s="188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</row>
    <row r="16" spans="1:50" ht="12.75" customHeight="1" outlineLevel="1" x14ac:dyDescent="0.25">
      <c r="A16" s="103">
        <v>8</v>
      </c>
      <c r="B16" s="104"/>
      <c r="C16" s="108" t="s">
        <v>203</v>
      </c>
      <c r="D16" s="105" t="s">
        <v>77</v>
      </c>
      <c r="E16" s="189">
        <v>2</v>
      </c>
      <c r="F16" s="106">
        <v>0</v>
      </c>
      <c r="G16" s="106">
        <f t="shared" ref="G16:G17" si="20">ROUND(E16*F16,2)</f>
        <v>0</v>
      </c>
      <c r="H16" s="146">
        <v>0</v>
      </c>
      <c r="I16" s="106">
        <f t="shared" ref="I16:I17" si="21">ROUND(E16*H16,2)</f>
        <v>0</v>
      </c>
      <c r="J16" s="146">
        <v>0</v>
      </c>
      <c r="K16" s="107">
        <f t="shared" ref="K16:K17" si="22">ROUND(E16*J16,2)</f>
        <v>0</v>
      </c>
      <c r="L16" s="97">
        <v>21</v>
      </c>
      <c r="M16" s="97">
        <f t="shared" ref="M16:M17" si="23">G16*(1+L16/100)</f>
        <v>0</v>
      </c>
      <c r="N16" s="188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</row>
    <row r="17" spans="1:50" ht="12.75" customHeight="1" outlineLevel="1" x14ac:dyDescent="0.25">
      <c r="A17" s="103">
        <v>9</v>
      </c>
      <c r="B17" s="104"/>
      <c r="C17" s="108" t="s">
        <v>204</v>
      </c>
      <c r="D17" s="105" t="s">
        <v>77</v>
      </c>
      <c r="E17" s="189">
        <v>3</v>
      </c>
      <c r="F17" s="106">
        <v>0</v>
      </c>
      <c r="G17" s="106">
        <f t="shared" si="20"/>
        <v>0</v>
      </c>
      <c r="H17" s="146">
        <v>0</v>
      </c>
      <c r="I17" s="106">
        <f t="shared" si="21"/>
        <v>0</v>
      </c>
      <c r="J17" s="146">
        <v>0</v>
      </c>
      <c r="K17" s="107">
        <f t="shared" si="22"/>
        <v>0</v>
      </c>
      <c r="L17" s="97">
        <v>21</v>
      </c>
      <c r="M17" s="97">
        <f t="shared" si="23"/>
        <v>0</v>
      </c>
      <c r="N17" s="188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</row>
    <row r="18" spans="1:50" ht="12.75" customHeight="1" outlineLevel="1" x14ac:dyDescent="0.25">
      <c r="A18" s="103">
        <v>10</v>
      </c>
      <c r="B18" s="104"/>
      <c r="C18" s="108" t="s">
        <v>205</v>
      </c>
      <c r="D18" s="105" t="s">
        <v>77</v>
      </c>
      <c r="E18" s="189">
        <v>1</v>
      </c>
      <c r="F18" s="106">
        <v>0</v>
      </c>
      <c r="G18" s="106">
        <f t="shared" si="16"/>
        <v>0</v>
      </c>
      <c r="H18" s="146">
        <v>0</v>
      </c>
      <c r="I18" s="106">
        <f t="shared" si="17"/>
        <v>0</v>
      </c>
      <c r="J18" s="146">
        <v>0</v>
      </c>
      <c r="K18" s="107">
        <f t="shared" si="18"/>
        <v>0</v>
      </c>
      <c r="L18" s="97">
        <v>21</v>
      </c>
      <c r="M18" s="97">
        <f t="shared" si="19"/>
        <v>0</v>
      </c>
      <c r="N18" s="188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</row>
    <row r="19" spans="1:50" outlineLevel="1" x14ac:dyDescent="0.25">
      <c r="A19" s="103">
        <v>11</v>
      </c>
      <c r="B19" s="104"/>
      <c r="C19" s="108" t="s">
        <v>168</v>
      </c>
      <c r="D19" s="105" t="s">
        <v>77</v>
      </c>
      <c r="E19" s="189">
        <v>8</v>
      </c>
      <c r="F19" s="106">
        <v>0</v>
      </c>
      <c r="G19" s="106">
        <f t="shared" ref="G19" si="24">ROUND(E19*F19,2)</f>
        <v>0</v>
      </c>
      <c r="H19" s="146">
        <v>0</v>
      </c>
      <c r="I19" s="106">
        <f t="shared" ref="I19" si="25">ROUND(E19*H19,2)</f>
        <v>0</v>
      </c>
      <c r="J19" s="146">
        <v>0</v>
      </c>
      <c r="K19" s="107">
        <f t="shared" ref="K19" si="26">ROUND(E19*J19,2)</f>
        <v>0</v>
      </c>
      <c r="L19" s="97">
        <v>21</v>
      </c>
      <c r="M19" s="97">
        <f t="shared" ref="M19" si="27">G19*(1+L19/100)</f>
        <v>0</v>
      </c>
      <c r="N19" s="188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</row>
    <row r="20" spans="1:50" outlineLevel="1" x14ac:dyDescent="0.25">
      <c r="A20" s="103">
        <v>12</v>
      </c>
      <c r="B20" s="104"/>
      <c r="C20" s="108" t="s">
        <v>169</v>
      </c>
      <c r="D20" s="105" t="s">
        <v>77</v>
      </c>
      <c r="E20" s="189">
        <v>64</v>
      </c>
      <c r="F20" s="106">
        <v>0</v>
      </c>
      <c r="G20" s="106">
        <f t="shared" ref="G20:G25" si="28">ROUND(E20*F20,2)</f>
        <v>0</v>
      </c>
      <c r="H20" s="146">
        <v>0</v>
      </c>
      <c r="I20" s="106">
        <f t="shared" ref="I20:I25" si="29">ROUND(E20*H20,2)</f>
        <v>0</v>
      </c>
      <c r="J20" s="146">
        <v>0</v>
      </c>
      <c r="K20" s="107">
        <f t="shared" ref="K20:K25" si="30">ROUND(E20*J20,2)</f>
        <v>0</v>
      </c>
      <c r="L20" s="97">
        <v>21</v>
      </c>
      <c r="M20" s="97">
        <f t="shared" ref="M20:M25" si="31">G20*(1+L20/100)</f>
        <v>0</v>
      </c>
      <c r="N20" s="188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</row>
    <row r="21" spans="1:50" outlineLevel="1" x14ac:dyDescent="0.25">
      <c r="A21" s="103">
        <v>13</v>
      </c>
      <c r="B21" s="104"/>
      <c r="C21" s="108" t="s">
        <v>170</v>
      </c>
      <c r="D21" s="105" t="s">
        <v>77</v>
      </c>
      <c r="E21" s="189">
        <v>6</v>
      </c>
      <c r="F21" s="106">
        <v>0</v>
      </c>
      <c r="G21" s="106">
        <f t="shared" si="28"/>
        <v>0</v>
      </c>
      <c r="H21" s="146">
        <v>0</v>
      </c>
      <c r="I21" s="106">
        <f t="shared" si="29"/>
        <v>0</v>
      </c>
      <c r="J21" s="146">
        <v>0</v>
      </c>
      <c r="K21" s="107">
        <f t="shared" si="30"/>
        <v>0</v>
      </c>
      <c r="L21" s="97">
        <v>21</v>
      </c>
      <c r="M21" s="97">
        <f t="shared" si="31"/>
        <v>0</v>
      </c>
      <c r="N21" s="188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</row>
    <row r="22" spans="1:50" outlineLevel="1" x14ac:dyDescent="0.25">
      <c r="A22" s="103">
        <v>14</v>
      </c>
      <c r="B22" s="104"/>
      <c r="C22" s="108" t="s">
        <v>171</v>
      </c>
      <c r="D22" s="105" t="s">
        <v>77</v>
      </c>
      <c r="E22" s="189">
        <v>2</v>
      </c>
      <c r="F22" s="106">
        <v>0</v>
      </c>
      <c r="G22" s="106">
        <f t="shared" si="28"/>
        <v>0</v>
      </c>
      <c r="H22" s="146">
        <v>0</v>
      </c>
      <c r="I22" s="106">
        <f t="shared" si="29"/>
        <v>0</v>
      </c>
      <c r="J22" s="146">
        <v>0</v>
      </c>
      <c r="K22" s="107">
        <f t="shared" si="30"/>
        <v>0</v>
      </c>
      <c r="L22" s="97">
        <v>21</v>
      </c>
      <c r="M22" s="97">
        <f t="shared" si="31"/>
        <v>0</v>
      </c>
      <c r="N22" s="188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</row>
    <row r="23" spans="1:50" outlineLevel="1" x14ac:dyDescent="0.25">
      <c r="A23" s="103">
        <v>15</v>
      </c>
      <c r="B23" s="104"/>
      <c r="C23" s="108" t="s">
        <v>172</v>
      </c>
      <c r="D23" s="105" t="s">
        <v>77</v>
      </c>
      <c r="E23" s="189">
        <v>4</v>
      </c>
      <c r="F23" s="106">
        <v>0</v>
      </c>
      <c r="G23" s="106">
        <f t="shared" si="28"/>
        <v>0</v>
      </c>
      <c r="H23" s="146">
        <v>0</v>
      </c>
      <c r="I23" s="106">
        <f t="shared" si="29"/>
        <v>0</v>
      </c>
      <c r="J23" s="146">
        <v>0</v>
      </c>
      <c r="K23" s="107">
        <f t="shared" si="30"/>
        <v>0</v>
      </c>
      <c r="L23" s="97">
        <v>21</v>
      </c>
      <c r="M23" s="97">
        <f t="shared" si="31"/>
        <v>0</v>
      </c>
      <c r="N23" s="188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</row>
    <row r="24" spans="1:50" outlineLevel="1" x14ac:dyDescent="0.25">
      <c r="A24" s="103">
        <v>16</v>
      </c>
      <c r="B24" s="104"/>
      <c r="C24" s="108" t="s">
        <v>173</v>
      </c>
      <c r="D24" s="105" t="s">
        <v>77</v>
      </c>
      <c r="E24" s="189">
        <v>6</v>
      </c>
      <c r="F24" s="106">
        <v>0</v>
      </c>
      <c r="G24" s="106">
        <f t="shared" si="28"/>
        <v>0</v>
      </c>
      <c r="H24" s="146">
        <v>0</v>
      </c>
      <c r="I24" s="106">
        <f t="shared" si="29"/>
        <v>0</v>
      </c>
      <c r="J24" s="146">
        <v>0</v>
      </c>
      <c r="K24" s="107">
        <f t="shared" si="30"/>
        <v>0</v>
      </c>
      <c r="L24" s="97">
        <v>21</v>
      </c>
      <c r="M24" s="97">
        <f t="shared" si="31"/>
        <v>0</v>
      </c>
      <c r="N24" s="188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</row>
    <row r="25" spans="1:50" outlineLevel="1" x14ac:dyDescent="0.25">
      <c r="A25" s="103">
        <v>17</v>
      </c>
      <c r="B25" s="104"/>
      <c r="C25" s="108" t="s">
        <v>174</v>
      </c>
      <c r="D25" s="105" t="s">
        <v>77</v>
      </c>
      <c r="E25" s="189">
        <v>6</v>
      </c>
      <c r="F25" s="106">
        <v>0</v>
      </c>
      <c r="G25" s="106">
        <f t="shared" si="28"/>
        <v>0</v>
      </c>
      <c r="H25" s="146">
        <v>0</v>
      </c>
      <c r="I25" s="106">
        <f t="shared" si="29"/>
        <v>0</v>
      </c>
      <c r="J25" s="146">
        <v>0</v>
      </c>
      <c r="K25" s="107">
        <f t="shared" si="30"/>
        <v>0</v>
      </c>
      <c r="L25" s="97">
        <v>21</v>
      </c>
      <c r="M25" s="97">
        <f t="shared" si="31"/>
        <v>0</v>
      </c>
      <c r="N25" s="188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</row>
    <row r="26" spans="1:50" outlineLevel="1" x14ac:dyDescent="0.25">
      <c r="A26" s="103">
        <v>18</v>
      </c>
      <c r="B26" s="104"/>
      <c r="C26" s="108" t="s">
        <v>156</v>
      </c>
      <c r="D26" s="105" t="s">
        <v>147</v>
      </c>
      <c r="E26" s="189">
        <v>1</v>
      </c>
      <c r="F26" s="106">
        <v>0</v>
      </c>
      <c r="G26" s="106">
        <f t="shared" ref="G26:G27" si="32">ROUND(E26*F26,2)</f>
        <v>0</v>
      </c>
      <c r="H26" s="146">
        <v>0</v>
      </c>
      <c r="I26" s="106">
        <f t="shared" ref="I26:I27" si="33">ROUND(E26*H26,2)</f>
        <v>0</v>
      </c>
      <c r="J26" s="146">
        <v>0</v>
      </c>
      <c r="K26" s="107">
        <f t="shared" ref="K26:K27" si="34">ROUND(E26*J26,2)</f>
        <v>0</v>
      </c>
      <c r="L26" s="97">
        <v>21</v>
      </c>
      <c r="M26" s="97">
        <f t="shared" ref="M26:M27" si="35">G26*(1+L26/100)</f>
        <v>0</v>
      </c>
      <c r="N26" s="188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</row>
    <row r="27" spans="1:50" outlineLevel="1" x14ac:dyDescent="0.25">
      <c r="A27" s="103">
        <v>19</v>
      </c>
      <c r="B27" s="104"/>
      <c r="C27" s="108" t="s">
        <v>165</v>
      </c>
      <c r="D27" s="105" t="s">
        <v>147</v>
      </c>
      <c r="E27" s="189">
        <v>1</v>
      </c>
      <c r="F27" s="106">
        <v>0</v>
      </c>
      <c r="G27" s="106">
        <f t="shared" si="32"/>
        <v>0</v>
      </c>
      <c r="H27" s="146">
        <v>0</v>
      </c>
      <c r="I27" s="106">
        <f t="shared" si="33"/>
        <v>0</v>
      </c>
      <c r="J27" s="146">
        <v>0</v>
      </c>
      <c r="K27" s="107">
        <f t="shared" si="34"/>
        <v>0</v>
      </c>
      <c r="L27" s="97">
        <v>21</v>
      </c>
      <c r="M27" s="97">
        <f t="shared" si="35"/>
        <v>0</v>
      </c>
      <c r="N27" s="188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</row>
    <row r="28" spans="1:50" outlineLevel="1" x14ac:dyDescent="0.25">
      <c r="A28" s="103">
        <v>20</v>
      </c>
      <c r="B28" s="104" t="s">
        <v>78</v>
      </c>
      <c r="C28" s="108" t="s">
        <v>79</v>
      </c>
      <c r="D28" s="105" t="s">
        <v>77</v>
      </c>
      <c r="E28" s="189">
        <v>48</v>
      </c>
      <c r="F28" s="106">
        <v>0</v>
      </c>
      <c r="G28" s="106">
        <f t="shared" ref="G28:G30" si="36">ROUND(E28*F28,2)</f>
        <v>0</v>
      </c>
      <c r="H28" s="146">
        <v>0</v>
      </c>
      <c r="I28" s="106">
        <f t="shared" ref="I28:I30" si="37">ROUND(E28*H28,2)</f>
        <v>0</v>
      </c>
      <c r="J28" s="146">
        <v>0</v>
      </c>
      <c r="K28" s="107">
        <f t="shared" ref="K28:K30" si="38">ROUND(E28*J28,2)</f>
        <v>0</v>
      </c>
      <c r="L28" s="97">
        <v>21</v>
      </c>
      <c r="M28" s="97">
        <f t="shared" ref="M28:M30" si="39">G28*(1+L28/100)</f>
        <v>0</v>
      </c>
      <c r="N28" s="188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</row>
    <row r="29" spans="1:50" outlineLevel="1" x14ac:dyDescent="0.25">
      <c r="A29" s="103">
        <v>21</v>
      </c>
      <c r="B29" s="104" t="s">
        <v>80</v>
      </c>
      <c r="C29" s="108" t="s">
        <v>81</v>
      </c>
      <c r="D29" s="105" t="s">
        <v>77</v>
      </c>
      <c r="E29" s="189">
        <v>48</v>
      </c>
      <c r="F29" s="106">
        <v>0</v>
      </c>
      <c r="G29" s="106">
        <f t="shared" si="36"/>
        <v>0</v>
      </c>
      <c r="H29" s="146">
        <v>0</v>
      </c>
      <c r="I29" s="106">
        <f t="shared" si="37"/>
        <v>0</v>
      </c>
      <c r="J29" s="146">
        <v>0</v>
      </c>
      <c r="K29" s="107">
        <f t="shared" si="38"/>
        <v>0</v>
      </c>
      <c r="L29" s="97">
        <v>21</v>
      </c>
      <c r="M29" s="97">
        <f t="shared" si="39"/>
        <v>0</v>
      </c>
      <c r="N29" s="188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</row>
    <row r="30" spans="1:50" ht="20.399999999999999" outlineLevel="1" x14ac:dyDescent="0.25">
      <c r="A30" s="103">
        <v>22</v>
      </c>
      <c r="B30" s="104" t="s">
        <v>131</v>
      </c>
      <c r="C30" s="108" t="s">
        <v>166</v>
      </c>
      <c r="D30" s="105" t="s">
        <v>76</v>
      </c>
      <c r="E30" s="189">
        <v>450</v>
      </c>
      <c r="F30" s="106">
        <v>0</v>
      </c>
      <c r="G30" s="106">
        <f t="shared" si="36"/>
        <v>0</v>
      </c>
      <c r="H30" s="146">
        <v>0</v>
      </c>
      <c r="I30" s="106">
        <f t="shared" si="37"/>
        <v>0</v>
      </c>
      <c r="J30" s="146">
        <v>0</v>
      </c>
      <c r="K30" s="107">
        <f t="shared" si="38"/>
        <v>0</v>
      </c>
      <c r="L30" s="97">
        <v>21</v>
      </c>
      <c r="M30" s="97">
        <f t="shared" si="39"/>
        <v>0</v>
      </c>
      <c r="N30" s="188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</row>
    <row r="31" spans="1:50" ht="20.399999999999999" outlineLevel="1" x14ac:dyDescent="0.25">
      <c r="A31" s="103">
        <v>23</v>
      </c>
      <c r="B31" s="104" t="s">
        <v>132</v>
      </c>
      <c r="C31" s="108" t="s">
        <v>133</v>
      </c>
      <c r="D31" s="105" t="s">
        <v>76</v>
      </c>
      <c r="E31" s="189">
        <v>120</v>
      </c>
      <c r="F31" s="106">
        <v>0</v>
      </c>
      <c r="G31" s="106">
        <f t="shared" ref="G31:G42" si="40">ROUND(E31*F31,2)</f>
        <v>0</v>
      </c>
      <c r="H31" s="146">
        <v>0</v>
      </c>
      <c r="I31" s="106">
        <f t="shared" ref="I31:I42" si="41">ROUND(E31*H31,2)</f>
        <v>0</v>
      </c>
      <c r="J31" s="146">
        <v>0</v>
      </c>
      <c r="K31" s="107">
        <f t="shared" ref="K31:K42" si="42">ROUND(E31*J31,2)</f>
        <v>0</v>
      </c>
      <c r="L31" s="97">
        <v>21</v>
      </c>
      <c r="M31" s="97">
        <f t="shared" ref="M31:M42" si="43">G31*(1+L31/100)</f>
        <v>0</v>
      </c>
      <c r="N31" s="188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</row>
    <row r="32" spans="1:50" outlineLevel="1" x14ac:dyDescent="0.25">
      <c r="A32" s="103">
        <v>24</v>
      </c>
      <c r="B32" s="104" t="s">
        <v>143</v>
      </c>
      <c r="C32" s="108" t="s">
        <v>153</v>
      </c>
      <c r="D32" s="105" t="s">
        <v>77</v>
      </c>
      <c r="E32" s="189">
        <v>12</v>
      </c>
      <c r="F32" s="106">
        <v>0</v>
      </c>
      <c r="G32" s="106">
        <f t="shared" ref="G32:G33" si="44">ROUND(E32*F32,2)</f>
        <v>0</v>
      </c>
      <c r="H32" s="146">
        <v>0</v>
      </c>
      <c r="I32" s="106">
        <f t="shared" ref="I32:I33" si="45">ROUND(E32*H32,2)</f>
        <v>0</v>
      </c>
      <c r="J32" s="146">
        <v>0</v>
      </c>
      <c r="K32" s="107">
        <f t="shared" ref="K32:K33" si="46">ROUND(E32*J32,2)</f>
        <v>0</v>
      </c>
      <c r="L32" s="97">
        <v>21</v>
      </c>
      <c r="M32" s="97">
        <f t="shared" ref="M32:M33" si="47">G32*(1+L32/100)</f>
        <v>0</v>
      </c>
      <c r="N32" s="188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</row>
    <row r="33" spans="1:60" ht="20.399999999999999" outlineLevel="1" x14ac:dyDescent="0.25">
      <c r="A33" s="103">
        <v>25</v>
      </c>
      <c r="B33" s="104"/>
      <c r="C33" s="108" t="s">
        <v>158</v>
      </c>
      <c r="D33" s="105" t="s">
        <v>76</v>
      </c>
      <c r="E33" s="189">
        <v>6</v>
      </c>
      <c r="F33" s="106">
        <v>0</v>
      </c>
      <c r="G33" s="106">
        <f t="shared" si="44"/>
        <v>0</v>
      </c>
      <c r="H33" s="146">
        <v>0</v>
      </c>
      <c r="I33" s="106">
        <f t="shared" si="45"/>
        <v>0</v>
      </c>
      <c r="J33" s="146">
        <v>0</v>
      </c>
      <c r="K33" s="107">
        <f t="shared" si="46"/>
        <v>0</v>
      </c>
      <c r="L33" s="97">
        <v>21</v>
      </c>
      <c r="M33" s="97">
        <f t="shared" si="47"/>
        <v>0</v>
      </c>
      <c r="N33" s="188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</row>
    <row r="34" spans="1:60" ht="20.399999999999999" outlineLevel="1" x14ac:dyDescent="0.25">
      <c r="A34" s="103">
        <v>26</v>
      </c>
      <c r="B34" s="104" t="s">
        <v>87</v>
      </c>
      <c r="C34" s="108" t="s">
        <v>141</v>
      </c>
      <c r="D34" s="105" t="s">
        <v>76</v>
      </c>
      <c r="E34" s="189">
        <v>430</v>
      </c>
      <c r="F34" s="106">
        <v>0</v>
      </c>
      <c r="G34" s="106">
        <f t="shared" ref="G34" si="48">ROUND(E34*F34,2)</f>
        <v>0</v>
      </c>
      <c r="H34" s="146">
        <v>0</v>
      </c>
      <c r="I34" s="106">
        <f t="shared" ref="I34" si="49">ROUND(E34*H34,2)</f>
        <v>0</v>
      </c>
      <c r="J34" s="146">
        <v>0</v>
      </c>
      <c r="K34" s="107">
        <f t="shared" ref="K34" si="50">ROUND(E34*J34,2)</f>
        <v>0</v>
      </c>
      <c r="L34" s="97">
        <v>21</v>
      </c>
      <c r="M34" s="97">
        <f t="shared" ref="M34" si="51">G34*(1+L34/100)</f>
        <v>0</v>
      </c>
      <c r="N34" s="188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</row>
    <row r="35" spans="1:60" ht="20.399999999999999" outlineLevel="1" x14ac:dyDescent="0.25">
      <c r="A35" s="103">
        <v>27</v>
      </c>
      <c r="B35" s="104" t="s">
        <v>87</v>
      </c>
      <c r="C35" s="108" t="s">
        <v>142</v>
      </c>
      <c r="D35" s="105" t="s">
        <v>76</v>
      </c>
      <c r="E35" s="189">
        <v>30</v>
      </c>
      <c r="F35" s="106">
        <v>0</v>
      </c>
      <c r="G35" s="106">
        <f t="shared" ref="G35" si="52">ROUND(E35*F35,2)</f>
        <v>0</v>
      </c>
      <c r="H35" s="146">
        <v>0</v>
      </c>
      <c r="I35" s="106">
        <f t="shared" ref="I35" si="53">ROUND(E35*H35,2)</f>
        <v>0</v>
      </c>
      <c r="J35" s="146">
        <v>0</v>
      </c>
      <c r="K35" s="107">
        <f t="shared" ref="K35" si="54">ROUND(E35*J35,2)</f>
        <v>0</v>
      </c>
      <c r="L35" s="97">
        <v>21</v>
      </c>
      <c r="M35" s="97">
        <f t="shared" ref="M35" si="55">G35*(1+L35/100)</f>
        <v>0</v>
      </c>
      <c r="N35" s="188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</row>
    <row r="36" spans="1:60" ht="20.399999999999999" outlineLevel="1" x14ac:dyDescent="0.25">
      <c r="A36" s="103">
        <v>28</v>
      </c>
      <c r="B36" s="104" t="s">
        <v>82</v>
      </c>
      <c r="C36" s="108" t="s">
        <v>134</v>
      </c>
      <c r="D36" s="105" t="s">
        <v>76</v>
      </c>
      <c r="E36" s="189">
        <v>130</v>
      </c>
      <c r="F36" s="106">
        <v>0</v>
      </c>
      <c r="G36" s="106">
        <f t="shared" si="40"/>
        <v>0</v>
      </c>
      <c r="H36" s="146">
        <v>0</v>
      </c>
      <c r="I36" s="106">
        <f t="shared" si="41"/>
        <v>0</v>
      </c>
      <c r="J36" s="146">
        <v>0</v>
      </c>
      <c r="K36" s="107">
        <f t="shared" si="42"/>
        <v>0</v>
      </c>
      <c r="L36" s="97">
        <v>21</v>
      </c>
      <c r="M36" s="97">
        <f t="shared" si="43"/>
        <v>0</v>
      </c>
      <c r="N36" s="188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</row>
    <row r="37" spans="1:60" outlineLevel="1" x14ac:dyDescent="0.25">
      <c r="A37" s="103">
        <v>29</v>
      </c>
      <c r="B37" s="104"/>
      <c r="C37" s="108" t="s">
        <v>136</v>
      </c>
      <c r="D37" s="105" t="s">
        <v>135</v>
      </c>
      <c r="E37" s="189">
        <v>125</v>
      </c>
      <c r="F37" s="106">
        <v>0</v>
      </c>
      <c r="G37" s="106">
        <f t="shared" ref="G37" si="56">ROUND(E37*F37,2)</f>
        <v>0</v>
      </c>
      <c r="H37" s="146">
        <v>0</v>
      </c>
      <c r="I37" s="106">
        <f t="shared" ref="I37" si="57">ROUND(E37*H37,2)</f>
        <v>0</v>
      </c>
      <c r="J37" s="146">
        <v>0</v>
      </c>
      <c r="K37" s="107">
        <f t="shared" ref="K37" si="58">ROUND(E37*J37,2)</f>
        <v>0</v>
      </c>
      <c r="L37" s="97">
        <v>21</v>
      </c>
      <c r="M37" s="97">
        <f t="shared" ref="M37" si="59">G37*(1+L37/100)</f>
        <v>0</v>
      </c>
      <c r="N37" s="188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</row>
    <row r="38" spans="1:60" outlineLevel="1" x14ac:dyDescent="0.25">
      <c r="A38" s="103">
        <v>30</v>
      </c>
      <c r="B38" s="104" t="s">
        <v>83</v>
      </c>
      <c r="C38" s="108" t="s">
        <v>137</v>
      </c>
      <c r="D38" s="105" t="s">
        <v>76</v>
      </c>
      <c r="E38" s="189">
        <v>25</v>
      </c>
      <c r="F38" s="106">
        <v>0</v>
      </c>
      <c r="G38" s="106">
        <f t="shared" si="40"/>
        <v>0</v>
      </c>
      <c r="H38" s="146">
        <v>0</v>
      </c>
      <c r="I38" s="106">
        <f t="shared" si="41"/>
        <v>0</v>
      </c>
      <c r="J38" s="146">
        <v>0</v>
      </c>
      <c r="K38" s="107">
        <f t="shared" si="42"/>
        <v>0</v>
      </c>
      <c r="L38" s="97">
        <v>21</v>
      </c>
      <c r="M38" s="97">
        <f t="shared" si="43"/>
        <v>0</v>
      </c>
      <c r="N38" s="188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</row>
    <row r="39" spans="1:60" outlineLevel="1" x14ac:dyDescent="0.25">
      <c r="A39" s="103">
        <v>31</v>
      </c>
      <c r="B39" s="104"/>
      <c r="C39" s="108" t="s">
        <v>138</v>
      </c>
      <c r="D39" s="105" t="s">
        <v>135</v>
      </c>
      <c r="E39" s="189">
        <v>18</v>
      </c>
      <c r="F39" s="106">
        <v>0</v>
      </c>
      <c r="G39" s="106">
        <f t="shared" si="40"/>
        <v>0</v>
      </c>
      <c r="H39" s="146">
        <v>0</v>
      </c>
      <c r="I39" s="106">
        <f t="shared" si="41"/>
        <v>0</v>
      </c>
      <c r="J39" s="146">
        <v>0</v>
      </c>
      <c r="K39" s="107">
        <f t="shared" si="42"/>
        <v>0</v>
      </c>
      <c r="L39" s="97">
        <v>21</v>
      </c>
      <c r="M39" s="97">
        <f t="shared" si="43"/>
        <v>0</v>
      </c>
      <c r="N39" s="188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</row>
    <row r="40" spans="1:60" ht="20.399999999999999" outlineLevel="1" x14ac:dyDescent="0.25">
      <c r="A40" s="103">
        <v>32</v>
      </c>
      <c r="B40" s="104" t="s">
        <v>140</v>
      </c>
      <c r="C40" s="108" t="s">
        <v>139</v>
      </c>
      <c r="D40" s="105" t="s">
        <v>77</v>
      </c>
      <c r="E40" s="189">
        <v>20</v>
      </c>
      <c r="F40" s="106">
        <v>0</v>
      </c>
      <c r="G40" s="106">
        <f t="shared" si="40"/>
        <v>0</v>
      </c>
      <c r="H40" s="146">
        <v>0</v>
      </c>
      <c r="I40" s="106">
        <f t="shared" si="41"/>
        <v>0</v>
      </c>
      <c r="J40" s="146">
        <v>0</v>
      </c>
      <c r="K40" s="107">
        <f t="shared" si="42"/>
        <v>0</v>
      </c>
      <c r="L40" s="97">
        <v>21</v>
      </c>
      <c r="M40" s="97">
        <f t="shared" si="43"/>
        <v>0</v>
      </c>
      <c r="N40" s="188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</row>
    <row r="41" spans="1:60" ht="20.399999999999999" outlineLevel="1" x14ac:dyDescent="0.25">
      <c r="A41" s="103">
        <v>33</v>
      </c>
      <c r="B41" s="104" t="s">
        <v>140</v>
      </c>
      <c r="C41" s="108" t="s">
        <v>157</v>
      </c>
      <c r="D41" s="105" t="s">
        <v>77</v>
      </c>
      <c r="E41" s="189">
        <v>12</v>
      </c>
      <c r="F41" s="106">
        <v>0</v>
      </c>
      <c r="G41" s="106">
        <f t="shared" ref="G41" si="60">ROUND(E41*F41,2)</f>
        <v>0</v>
      </c>
      <c r="H41" s="146">
        <v>0</v>
      </c>
      <c r="I41" s="106">
        <f t="shared" ref="I41" si="61">ROUND(E41*H41,2)</f>
        <v>0</v>
      </c>
      <c r="J41" s="146">
        <v>0</v>
      </c>
      <c r="K41" s="107">
        <f t="shared" ref="K41" si="62">ROUND(E41*J41,2)</f>
        <v>0</v>
      </c>
      <c r="L41" s="97">
        <v>21</v>
      </c>
      <c r="M41" s="97">
        <f t="shared" ref="M41" si="63">G41*(1+L41/100)</f>
        <v>0</v>
      </c>
      <c r="N41" s="188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</row>
    <row r="42" spans="1:60" ht="24.75" customHeight="1" outlineLevel="1" x14ac:dyDescent="0.25">
      <c r="A42" s="103">
        <v>34</v>
      </c>
      <c r="B42" s="104" t="s">
        <v>84</v>
      </c>
      <c r="C42" s="108" t="s">
        <v>85</v>
      </c>
      <c r="D42" s="105" t="s">
        <v>77</v>
      </c>
      <c r="E42" s="189">
        <v>6</v>
      </c>
      <c r="F42" s="106">
        <v>0</v>
      </c>
      <c r="G42" s="106">
        <f t="shared" si="40"/>
        <v>0</v>
      </c>
      <c r="H42" s="146">
        <v>0</v>
      </c>
      <c r="I42" s="106">
        <f t="shared" si="41"/>
        <v>0</v>
      </c>
      <c r="J42" s="146">
        <v>0</v>
      </c>
      <c r="K42" s="107">
        <f t="shared" si="42"/>
        <v>0</v>
      </c>
      <c r="L42" s="97">
        <v>21</v>
      </c>
      <c r="M42" s="97">
        <f t="shared" si="43"/>
        <v>0</v>
      </c>
      <c r="N42" s="188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</row>
    <row r="43" spans="1:60" ht="24.75" customHeight="1" outlineLevel="1" x14ac:dyDescent="0.25">
      <c r="A43" s="103">
        <v>35</v>
      </c>
      <c r="B43" s="104" t="s">
        <v>84</v>
      </c>
      <c r="C43" s="108" t="s">
        <v>155</v>
      </c>
      <c r="D43" s="105" t="s">
        <v>77</v>
      </c>
      <c r="E43" s="189">
        <v>10</v>
      </c>
      <c r="F43" s="106">
        <v>0</v>
      </c>
      <c r="G43" s="106">
        <f t="shared" ref="G43" si="64">ROUND(E43*F43,2)</f>
        <v>0</v>
      </c>
      <c r="H43" s="146">
        <v>0</v>
      </c>
      <c r="I43" s="106">
        <f t="shared" ref="I43" si="65">ROUND(E43*H43,2)</f>
        <v>0</v>
      </c>
      <c r="J43" s="146">
        <v>0</v>
      </c>
      <c r="K43" s="107">
        <f t="shared" ref="K43" si="66">ROUND(E43*J43,2)</f>
        <v>0</v>
      </c>
      <c r="L43" s="97">
        <v>21</v>
      </c>
      <c r="M43" s="97">
        <f t="shared" ref="M43" si="67">G43*(1+L43/100)</f>
        <v>0</v>
      </c>
      <c r="N43" s="188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</row>
    <row r="44" spans="1:60" outlineLevel="1" x14ac:dyDescent="0.25">
      <c r="A44" s="103">
        <v>36</v>
      </c>
      <c r="B44" s="104"/>
      <c r="C44" s="108" t="s">
        <v>145</v>
      </c>
      <c r="D44" s="105" t="s">
        <v>144</v>
      </c>
      <c r="E44" s="189">
        <v>1</v>
      </c>
      <c r="F44" s="106">
        <v>0</v>
      </c>
      <c r="G44" s="106">
        <f t="shared" ref="G44" si="68">ROUND(E44*F44,2)</f>
        <v>0</v>
      </c>
      <c r="H44" s="146">
        <v>0</v>
      </c>
      <c r="I44" s="106">
        <f t="shared" ref="I44" si="69">ROUND(E44*H44,2)</f>
        <v>0</v>
      </c>
      <c r="J44" s="146">
        <v>0</v>
      </c>
      <c r="K44" s="107">
        <f t="shared" ref="K44" si="70">ROUND(E44*J44,2)</f>
        <v>0</v>
      </c>
      <c r="L44" s="97">
        <v>21</v>
      </c>
      <c r="M44" s="97">
        <f t="shared" ref="M44" si="71">G44*(1+L44/100)</f>
        <v>0</v>
      </c>
      <c r="N44" s="188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</row>
    <row r="45" spans="1:60" x14ac:dyDescent="0.25">
      <c r="A45" s="124" t="s">
        <v>74</v>
      </c>
      <c r="B45" s="125" t="s">
        <v>58</v>
      </c>
      <c r="C45" s="126" t="s">
        <v>167</v>
      </c>
      <c r="D45" s="127"/>
      <c r="E45" s="190"/>
      <c r="F45" s="129"/>
      <c r="G45" s="129">
        <f>SUMIF(W46:W47,"&lt;&gt;NOR",G46:G47)</f>
        <v>0</v>
      </c>
      <c r="H45" s="129"/>
      <c r="I45" s="129">
        <f>SUM(I46:I47)</f>
        <v>0</v>
      </c>
      <c r="J45" s="129"/>
      <c r="K45" s="130">
        <f>SUM(K46:K47)</f>
        <v>0</v>
      </c>
      <c r="L45" s="131"/>
      <c r="M45" s="131">
        <f>SUM(M46:M51)</f>
        <v>0</v>
      </c>
      <c r="N45" s="187"/>
    </row>
    <row r="46" spans="1:60" ht="20.399999999999999" outlineLevel="1" x14ac:dyDescent="0.25">
      <c r="A46" s="103">
        <v>37</v>
      </c>
      <c r="B46" s="104" t="s">
        <v>189</v>
      </c>
      <c r="C46" s="108" t="s">
        <v>190</v>
      </c>
      <c r="D46" s="105" t="s">
        <v>88</v>
      </c>
      <c r="E46" s="193">
        <v>15.4</v>
      </c>
      <c r="F46" s="106">
        <v>0</v>
      </c>
      <c r="G46" s="106">
        <f>ROUND(E46*F46,2)</f>
        <v>0</v>
      </c>
      <c r="H46" s="146">
        <v>0</v>
      </c>
      <c r="I46" s="106">
        <f>ROUND(E46*H46,2)</f>
        <v>0</v>
      </c>
      <c r="J46" s="146">
        <v>0</v>
      </c>
      <c r="K46" s="106">
        <f>ROUND(E46*J46,2)</f>
        <v>0</v>
      </c>
      <c r="L46" s="106">
        <v>21</v>
      </c>
      <c r="M46" s="107">
        <f>G46*(1+L46/100)</f>
        <v>0</v>
      </c>
      <c r="N46" s="97">
        <v>0</v>
      </c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</row>
    <row r="47" spans="1:60" ht="20.399999999999999" outlineLevel="1" x14ac:dyDescent="0.25">
      <c r="A47" s="103">
        <v>38</v>
      </c>
      <c r="B47" s="104" t="s">
        <v>93</v>
      </c>
      <c r="C47" s="108" t="s">
        <v>94</v>
      </c>
      <c r="D47" s="105" t="s">
        <v>77</v>
      </c>
      <c r="E47" s="189">
        <v>6</v>
      </c>
      <c r="F47" s="106">
        <v>0</v>
      </c>
      <c r="G47" s="106">
        <f t="shared" ref="G47" si="72">ROUND(E47*F47,2)</f>
        <v>0</v>
      </c>
      <c r="H47" s="146">
        <v>0</v>
      </c>
      <c r="I47" s="106">
        <f t="shared" ref="I47" si="73">ROUND(E47*H47,2)</f>
        <v>0</v>
      </c>
      <c r="J47" s="146">
        <v>0</v>
      </c>
      <c r="K47" s="107">
        <f t="shared" ref="K47" si="74">ROUND(E47*J47,2)</f>
        <v>0</v>
      </c>
      <c r="L47" s="97">
        <v>21</v>
      </c>
      <c r="M47" s="97">
        <f t="shared" ref="M47" si="75">G47*(1+L47/100)</f>
        <v>0</v>
      </c>
      <c r="N47" s="188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</row>
    <row r="48" spans="1:60" x14ac:dyDescent="0.25">
      <c r="A48" s="124" t="s">
        <v>74</v>
      </c>
      <c r="B48" s="125" t="s">
        <v>56</v>
      </c>
      <c r="C48" s="126" t="s">
        <v>57</v>
      </c>
      <c r="D48" s="127"/>
      <c r="E48" s="190"/>
      <c r="F48" s="129"/>
      <c r="G48" s="129">
        <f>SUMIF(W49:W64,"&lt;&gt;NOR",G49:G64)</f>
        <v>0</v>
      </c>
      <c r="H48" s="129"/>
      <c r="I48" s="129">
        <f>SUM(I49:I64)</f>
        <v>0</v>
      </c>
      <c r="J48" s="129"/>
      <c r="K48" s="130">
        <f>SUM(K49:K64)</f>
        <v>0</v>
      </c>
      <c r="L48" s="131"/>
      <c r="M48" s="131">
        <f>SUM(M49:M64)</f>
        <v>0</v>
      </c>
      <c r="N48" s="187"/>
    </row>
    <row r="49" spans="1:60" outlineLevel="1" x14ac:dyDescent="0.25">
      <c r="A49" s="103">
        <v>39</v>
      </c>
      <c r="B49" s="104"/>
      <c r="C49" s="108" t="s">
        <v>179</v>
      </c>
      <c r="D49" s="105" t="s">
        <v>88</v>
      </c>
      <c r="E49" s="189">
        <v>30</v>
      </c>
      <c r="F49" s="106">
        <v>0</v>
      </c>
      <c r="G49" s="106">
        <f t="shared" ref="G49:G50" si="76">ROUND(E49*F49,2)</f>
        <v>0</v>
      </c>
      <c r="H49" s="146">
        <v>0</v>
      </c>
      <c r="I49" s="106">
        <f t="shared" ref="I49:I50" si="77">ROUND(E49*H49,2)</f>
        <v>0</v>
      </c>
      <c r="J49" s="146">
        <v>0</v>
      </c>
      <c r="K49" s="107">
        <f t="shared" ref="K49:K50" si="78">ROUND(E49*J49,2)</f>
        <v>0</v>
      </c>
      <c r="L49" s="97">
        <v>21</v>
      </c>
      <c r="M49" s="97">
        <f t="shared" ref="M49:M56" si="79">G49*(1+L49/100)</f>
        <v>0</v>
      </c>
      <c r="N49" s="188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</row>
    <row r="50" spans="1:60" ht="20.399999999999999" outlineLevel="1" x14ac:dyDescent="0.25">
      <c r="A50" s="103">
        <v>40</v>
      </c>
      <c r="B50" s="104"/>
      <c r="C50" s="108" t="s">
        <v>180</v>
      </c>
      <c r="D50" s="105" t="s">
        <v>147</v>
      </c>
      <c r="E50" s="189">
        <v>6</v>
      </c>
      <c r="F50" s="106">
        <v>0</v>
      </c>
      <c r="G50" s="106">
        <f t="shared" si="76"/>
        <v>0</v>
      </c>
      <c r="H50" s="146">
        <v>0</v>
      </c>
      <c r="I50" s="106">
        <f t="shared" si="77"/>
        <v>0</v>
      </c>
      <c r="J50" s="146">
        <v>0</v>
      </c>
      <c r="K50" s="107">
        <f t="shared" si="78"/>
        <v>0</v>
      </c>
      <c r="L50" s="97">
        <v>21</v>
      </c>
      <c r="M50" s="97">
        <f t="shared" si="79"/>
        <v>0</v>
      </c>
      <c r="N50" s="188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</row>
    <row r="51" spans="1:60" outlineLevel="1" x14ac:dyDescent="0.25">
      <c r="A51" s="103">
        <v>41</v>
      </c>
      <c r="B51" s="104" t="s">
        <v>89</v>
      </c>
      <c r="C51" s="108" t="s">
        <v>90</v>
      </c>
      <c r="D51" s="105" t="s">
        <v>77</v>
      </c>
      <c r="E51" s="189">
        <v>4</v>
      </c>
      <c r="F51" s="106">
        <v>0</v>
      </c>
      <c r="G51" s="106">
        <f t="shared" ref="G51:G56" si="80">ROUND(E51*F51,2)</f>
        <v>0</v>
      </c>
      <c r="H51" s="146">
        <v>0</v>
      </c>
      <c r="I51" s="106">
        <f t="shared" ref="I51:I56" si="81">ROUND(E51*H51,2)</f>
        <v>0</v>
      </c>
      <c r="J51" s="146">
        <v>0</v>
      </c>
      <c r="K51" s="107">
        <f t="shared" ref="K51:K56" si="82">ROUND(E51*J51,2)</f>
        <v>0</v>
      </c>
      <c r="L51" s="97">
        <v>21</v>
      </c>
      <c r="M51" s="97">
        <f t="shared" si="79"/>
        <v>0</v>
      </c>
      <c r="N51" s="188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</row>
    <row r="52" spans="1:60" outlineLevel="1" x14ac:dyDescent="0.25">
      <c r="A52" s="103">
        <v>42</v>
      </c>
      <c r="B52" s="104" t="s">
        <v>91</v>
      </c>
      <c r="C52" s="108" t="s">
        <v>92</v>
      </c>
      <c r="D52" s="105" t="s">
        <v>77</v>
      </c>
      <c r="E52" s="189">
        <v>4</v>
      </c>
      <c r="F52" s="106">
        <v>0</v>
      </c>
      <c r="G52" s="106">
        <f t="shared" si="80"/>
        <v>0</v>
      </c>
      <c r="H52" s="146">
        <v>0</v>
      </c>
      <c r="I52" s="106">
        <f t="shared" si="81"/>
        <v>0</v>
      </c>
      <c r="J52" s="146">
        <v>0</v>
      </c>
      <c r="K52" s="107">
        <f t="shared" si="82"/>
        <v>0</v>
      </c>
      <c r="L52" s="97">
        <v>21</v>
      </c>
      <c r="M52" s="97">
        <f t="shared" si="79"/>
        <v>0</v>
      </c>
      <c r="N52" s="188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</row>
    <row r="53" spans="1:60" ht="20.399999999999999" outlineLevel="1" x14ac:dyDescent="0.25">
      <c r="A53" s="103">
        <v>43</v>
      </c>
      <c r="B53" s="104" t="s">
        <v>93</v>
      </c>
      <c r="C53" s="108" t="s">
        <v>94</v>
      </c>
      <c r="D53" s="105" t="s">
        <v>77</v>
      </c>
      <c r="E53" s="189">
        <v>6</v>
      </c>
      <c r="F53" s="106">
        <v>0</v>
      </c>
      <c r="G53" s="106">
        <f t="shared" si="80"/>
        <v>0</v>
      </c>
      <c r="H53" s="146">
        <v>0</v>
      </c>
      <c r="I53" s="106">
        <f t="shared" si="81"/>
        <v>0</v>
      </c>
      <c r="J53" s="146">
        <v>0</v>
      </c>
      <c r="K53" s="107">
        <f t="shared" si="82"/>
        <v>0</v>
      </c>
      <c r="L53" s="97">
        <v>21</v>
      </c>
      <c r="M53" s="97">
        <f t="shared" si="79"/>
        <v>0</v>
      </c>
      <c r="N53" s="188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</row>
    <row r="54" spans="1:60" outlineLevel="1" x14ac:dyDescent="0.25">
      <c r="A54" s="103">
        <v>44</v>
      </c>
      <c r="B54" s="104" t="s">
        <v>95</v>
      </c>
      <c r="C54" s="108" t="s">
        <v>96</v>
      </c>
      <c r="D54" s="105" t="s">
        <v>76</v>
      </c>
      <c r="E54" s="189">
        <v>150</v>
      </c>
      <c r="F54" s="106">
        <v>0</v>
      </c>
      <c r="G54" s="106">
        <f t="shared" si="80"/>
        <v>0</v>
      </c>
      <c r="H54" s="146">
        <v>0</v>
      </c>
      <c r="I54" s="106">
        <f t="shared" si="81"/>
        <v>0</v>
      </c>
      <c r="J54" s="146">
        <v>0</v>
      </c>
      <c r="K54" s="107">
        <f t="shared" si="82"/>
        <v>0</v>
      </c>
      <c r="L54" s="97">
        <v>21</v>
      </c>
      <c r="M54" s="97">
        <f t="shared" si="79"/>
        <v>0</v>
      </c>
      <c r="N54" s="188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</row>
    <row r="55" spans="1:60" ht="20.399999999999999" outlineLevel="1" x14ac:dyDescent="0.25">
      <c r="A55" s="103">
        <v>45</v>
      </c>
      <c r="B55" s="104" t="s">
        <v>97</v>
      </c>
      <c r="C55" s="108" t="s">
        <v>98</v>
      </c>
      <c r="D55" s="105" t="s">
        <v>76</v>
      </c>
      <c r="E55" s="189">
        <v>150</v>
      </c>
      <c r="F55" s="106">
        <v>0</v>
      </c>
      <c r="G55" s="106">
        <f t="shared" si="80"/>
        <v>0</v>
      </c>
      <c r="H55" s="146">
        <v>0</v>
      </c>
      <c r="I55" s="106">
        <f t="shared" si="81"/>
        <v>0</v>
      </c>
      <c r="J55" s="146">
        <v>0</v>
      </c>
      <c r="K55" s="107">
        <f t="shared" si="82"/>
        <v>0</v>
      </c>
      <c r="L55" s="97">
        <v>21</v>
      </c>
      <c r="M55" s="97">
        <f t="shared" si="79"/>
        <v>0</v>
      </c>
      <c r="N55" s="188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</row>
    <row r="56" spans="1:60" ht="20.399999999999999" outlineLevel="1" x14ac:dyDescent="0.25">
      <c r="A56" s="103">
        <v>46</v>
      </c>
      <c r="B56" s="104" t="s">
        <v>99</v>
      </c>
      <c r="C56" s="108" t="s">
        <v>100</v>
      </c>
      <c r="D56" s="105" t="s">
        <v>76</v>
      </c>
      <c r="E56" s="189">
        <v>150</v>
      </c>
      <c r="F56" s="106">
        <v>0</v>
      </c>
      <c r="G56" s="106">
        <f t="shared" si="80"/>
        <v>0</v>
      </c>
      <c r="H56" s="146">
        <v>0</v>
      </c>
      <c r="I56" s="106">
        <f t="shared" si="81"/>
        <v>0</v>
      </c>
      <c r="J56" s="146">
        <v>0</v>
      </c>
      <c r="K56" s="107">
        <f t="shared" si="82"/>
        <v>0</v>
      </c>
      <c r="L56" s="97">
        <v>21</v>
      </c>
      <c r="M56" s="97">
        <f t="shared" si="79"/>
        <v>0</v>
      </c>
      <c r="N56" s="188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</row>
    <row r="57" spans="1:60" outlineLevel="1" x14ac:dyDescent="0.25">
      <c r="A57" s="103">
        <v>47</v>
      </c>
      <c r="B57" s="104" t="s">
        <v>101</v>
      </c>
      <c r="C57" s="108" t="s">
        <v>102</v>
      </c>
      <c r="D57" s="105" t="s">
        <v>76</v>
      </c>
      <c r="E57" s="189">
        <v>150</v>
      </c>
      <c r="F57" s="106">
        <v>0</v>
      </c>
      <c r="G57" s="106">
        <f t="shared" ref="G57" si="83">ROUND(E57*F57,2)</f>
        <v>0</v>
      </c>
      <c r="H57" s="146">
        <v>0</v>
      </c>
      <c r="I57" s="106">
        <f t="shared" ref="I57" si="84">ROUND(E57*H57,2)</f>
        <v>0</v>
      </c>
      <c r="J57" s="146">
        <v>0</v>
      </c>
      <c r="K57" s="107">
        <f t="shared" ref="K57" si="85">ROUND(E57*J57,2)</f>
        <v>0</v>
      </c>
      <c r="L57" s="97">
        <v>21</v>
      </c>
      <c r="M57" s="97">
        <f t="shared" ref="M57" si="86">G57*(1+L57/100)</f>
        <v>0</v>
      </c>
      <c r="N57" s="188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</row>
    <row r="58" spans="1:60" outlineLevel="1" x14ac:dyDescent="0.25">
      <c r="A58" s="103">
        <v>48</v>
      </c>
      <c r="B58" s="104" t="s">
        <v>193</v>
      </c>
      <c r="C58" s="108" t="s">
        <v>194</v>
      </c>
      <c r="D58" s="105" t="s">
        <v>76</v>
      </c>
      <c r="E58" s="193">
        <v>10</v>
      </c>
      <c r="F58" s="106">
        <v>0</v>
      </c>
      <c r="G58" s="106">
        <f>ROUND(E58*F58,2)</f>
        <v>0</v>
      </c>
      <c r="H58" s="146">
        <v>0</v>
      </c>
      <c r="I58" s="106">
        <f>ROUND(E58*H58,2)</f>
        <v>0</v>
      </c>
      <c r="J58" s="146">
        <v>0</v>
      </c>
      <c r="K58" s="106">
        <f>ROUND(E58*J58,2)</f>
        <v>0</v>
      </c>
      <c r="L58" s="97">
        <v>21</v>
      </c>
      <c r="M58" s="97">
        <f t="shared" ref="M58:M64" si="87">G58*(1+L58/100)</f>
        <v>0</v>
      </c>
      <c r="N58" s="97">
        <v>4.8999999999999998E-4</v>
      </c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</row>
    <row r="59" spans="1:60" outlineLevel="1" x14ac:dyDescent="0.25">
      <c r="A59" s="103">
        <v>49</v>
      </c>
      <c r="B59" s="104" t="s">
        <v>197</v>
      </c>
      <c r="C59" s="108" t="s">
        <v>198</v>
      </c>
      <c r="D59" s="105" t="s">
        <v>76</v>
      </c>
      <c r="E59" s="193">
        <v>10</v>
      </c>
      <c r="F59" s="106">
        <v>0</v>
      </c>
      <c r="G59" s="106">
        <f>ROUND(E59*F59,2)</f>
        <v>0</v>
      </c>
      <c r="H59" s="146">
        <v>0</v>
      </c>
      <c r="I59" s="106">
        <f>ROUND(E59*H59,2)</f>
        <v>0</v>
      </c>
      <c r="J59" s="146">
        <v>0</v>
      </c>
      <c r="K59" s="106">
        <f>ROUND(E59*J59,2)</f>
        <v>0</v>
      </c>
      <c r="L59" s="97">
        <v>21</v>
      </c>
      <c r="M59" s="97">
        <f t="shared" si="87"/>
        <v>0</v>
      </c>
      <c r="N59" s="97">
        <v>1.0004900000000001</v>
      </c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</row>
    <row r="60" spans="1:60" outlineLevel="1" x14ac:dyDescent="0.25">
      <c r="A60" s="103">
        <v>50</v>
      </c>
      <c r="B60" s="104" t="s">
        <v>195</v>
      </c>
      <c r="C60" s="108" t="s">
        <v>196</v>
      </c>
      <c r="D60" s="105" t="s">
        <v>184</v>
      </c>
      <c r="E60" s="193">
        <v>2</v>
      </c>
      <c r="F60" s="106">
        <v>0</v>
      </c>
      <c r="G60" s="106">
        <f>ROUND(E60*F60,2)</f>
        <v>0</v>
      </c>
      <c r="H60" s="146">
        <v>0</v>
      </c>
      <c r="I60" s="106">
        <f>ROUND(E60*H60,2)</f>
        <v>0</v>
      </c>
      <c r="J60" s="146">
        <v>0</v>
      </c>
      <c r="K60" s="106">
        <f>ROUND(E60*J60,2)</f>
        <v>0</v>
      </c>
      <c r="L60" s="97">
        <v>21</v>
      </c>
      <c r="M60" s="97">
        <f t="shared" si="87"/>
        <v>0</v>
      </c>
      <c r="N60" s="97">
        <v>1.8E-3</v>
      </c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</row>
    <row r="61" spans="1:60" ht="20.399999999999999" outlineLevel="1" x14ac:dyDescent="0.25">
      <c r="A61" s="103">
        <v>51</v>
      </c>
      <c r="B61" s="104" t="s">
        <v>185</v>
      </c>
      <c r="C61" s="108" t="s">
        <v>186</v>
      </c>
      <c r="D61" s="105" t="s">
        <v>76</v>
      </c>
      <c r="E61" s="193">
        <v>12</v>
      </c>
      <c r="F61" s="106">
        <v>0</v>
      </c>
      <c r="G61" s="106">
        <f t="shared" ref="G61" si="88">ROUND(E61*F61,2)</f>
        <v>0</v>
      </c>
      <c r="H61" s="146">
        <v>0</v>
      </c>
      <c r="I61" s="106">
        <f t="shared" ref="I61" si="89">ROUND(E61*H61,2)</f>
        <v>0</v>
      </c>
      <c r="J61" s="146">
        <v>0</v>
      </c>
      <c r="K61" s="106">
        <f t="shared" ref="K61" si="90">ROUND(E61*J61,2)</f>
        <v>0</v>
      </c>
      <c r="L61" s="97">
        <v>21</v>
      </c>
      <c r="M61" s="97">
        <f t="shared" si="87"/>
        <v>0</v>
      </c>
      <c r="N61" s="97">
        <v>0</v>
      </c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94"/>
      <c r="BD61" s="94"/>
      <c r="BE61" s="94"/>
      <c r="BF61" s="94"/>
      <c r="BG61" s="94"/>
      <c r="BH61" s="94"/>
    </row>
    <row r="62" spans="1:60" outlineLevel="1" x14ac:dyDescent="0.25">
      <c r="A62" s="103">
        <v>52</v>
      </c>
      <c r="B62" s="104" t="s">
        <v>182</v>
      </c>
      <c r="C62" s="108" t="s">
        <v>183</v>
      </c>
      <c r="D62" s="105" t="s">
        <v>184</v>
      </c>
      <c r="E62" s="193">
        <v>3</v>
      </c>
      <c r="F62" s="106">
        <v>0</v>
      </c>
      <c r="G62" s="106">
        <f>ROUND(E62*F62,2)</f>
        <v>0</v>
      </c>
      <c r="H62" s="146">
        <v>0</v>
      </c>
      <c r="I62" s="106">
        <f>ROUND(E62*H62,2)</f>
        <v>0</v>
      </c>
      <c r="J62" s="146">
        <v>0</v>
      </c>
      <c r="K62" s="106">
        <f>ROUND(E62*J62,2)</f>
        <v>0</v>
      </c>
      <c r="L62" s="97">
        <v>21</v>
      </c>
      <c r="M62" s="97">
        <f t="shared" si="87"/>
        <v>0</v>
      </c>
      <c r="N62" s="97">
        <v>0</v>
      </c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</row>
    <row r="63" spans="1:60" ht="20.399999999999999" outlineLevel="1" x14ac:dyDescent="0.25">
      <c r="A63" s="103">
        <v>53</v>
      </c>
      <c r="B63" s="99" t="s">
        <v>187</v>
      </c>
      <c r="C63" s="109" t="s">
        <v>188</v>
      </c>
      <c r="D63" s="100" t="s">
        <v>184</v>
      </c>
      <c r="E63" s="194">
        <v>3</v>
      </c>
      <c r="F63" s="101">
        <v>0</v>
      </c>
      <c r="G63" s="101">
        <f t="shared" ref="G63" si="91">ROUND(E63*F63,2)</f>
        <v>0</v>
      </c>
      <c r="H63" s="146">
        <v>0</v>
      </c>
      <c r="I63" s="101">
        <f t="shared" ref="I63" si="92">ROUND(E63*H63,2)</f>
        <v>0</v>
      </c>
      <c r="J63" s="146">
        <v>0</v>
      </c>
      <c r="K63" s="101">
        <f t="shared" ref="K63" si="93">ROUND(E63*J63,2)</f>
        <v>0</v>
      </c>
      <c r="L63" s="97">
        <v>21</v>
      </c>
      <c r="M63" s="97">
        <f t="shared" si="87"/>
        <v>0</v>
      </c>
      <c r="N63" s="97">
        <v>0.2525</v>
      </c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</row>
    <row r="64" spans="1:60" outlineLevel="1" x14ac:dyDescent="0.25">
      <c r="A64" s="103">
        <v>54</v>
      </c>
      <c r="B64" s="104" t="s">
        <v>191</v>
      </c>
      <c r="C64" s="108" t="s">
        <v>192</v>
      </c>
      <c r="D64" s="105" t="s">
        <v>88</v>
      </c>
      <c r="E64" s="193">
        <v>0.3</v>
      </c>
      <c r="F64" s="106">
        <v>0</v>
      </c>
      <c r="G64" s="106">
        <f>ROUND(E64*F64,2)</f>
        <v>0</v>
      </c>
      <c r="H64" s="146">
        <v>0</v>
      </c>
      <c r="I64" s="106">
        <f>ROUND(E64*H64,2)</f>
        <v>0</v>
      </c>
      <c r="J64" s="146">
        <v>0</v>
      </c>
      <c r="K64" s="106">
        <f>ROUND(E64*J64,2)</f>
        <v>0</v>
      </c>
      <c r="L64" s="97">
        <v>21</v>
      </c>
      <c r="M64" s="97">
        <f t="shared" si="87"/>
        <v>0</v>
      </c>
      <c r="N64" s="97">
        <v>2.5</v>
      </c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</row>
    <row r="65" spans="1:50" x14ac:dyDescent="0.25">
      <c r="A65" s="124" t="s">
        <v>74</v>
      </c>
      <c r="B65" s="125" t="s">
        <v>58</v>
      </c>
      <c r="C65" s="126" t="s">
        <v>59</v>
      </c>
      <c r="D65" s="127"/>
      <c r="E65" s="190"/>
      <c r="F65" s="129"/>
      <c r="G65" s="129">
        <f>SUMIF(W66:W67,"&lt;&gt;NOR",G66:G67)</f>
        <v>0</v>
      </c>
      <c r="H65" s="129"/>
      <c r="I65" s="129">
        <f>SUM(I66:I67)</f>
        <v>0</v>
      </c>
      <c r="J65" s="129"/>
      <c r="K65" s="130">
        <f>SUM(K66:K67)</f>
        <v>0</v>
      </c>
      <c r="L65" s="131"/>
      <c r="M65" s="131">
        <f>SUM(M66:M67)</f>
        <v>0</v>
      </c>
      <c r="N65" s="187"/>
    </row>
    <row r="66" spans="1:50" outlineLevel="1" x14ac:dyDescent="0.25">
      <c r="A66" s="103">
        <v>55</v>
      </c>
      <c r="B66" s="104" t="s">
        <v>149</v>
      </c>
      <c r="C66" s="108" t="s">
        <v>148</v>
      </c>
      <c r="D66" s="105" t="s">
        <v>109</v>
      </c>
      <c r="E66" s="189">
        <v>40</v>
      </c>
      <c r="F66" s="106">
        <v>0</v>
      </c>
      <c r="G66" s="106">
        <f>ROUND(E66*F66,2)</f>
        <v>0</v>
      </c>
      <c r="H66" s="146">
        <v>0</v>
      </c>
      <c r="I66" s="106">
        <f>ROUND(E66*H66,2)</f>
        <v>0</v>
      </c>
      <c r="J66" s="146">
        <v>0</v>
      </c>
      <c r="K66" s="107">
        <f>ROUND(E66*J66,2)</f>
        <v>0</v>
      </c>
      <c r="L66" s="97">
        <v>21</v>
      </c>
      <c r="M66" s="97">
        <f>G66*(1+L66/100)</f>
        <v>0</v>
      </c>
      <c r="N66" s="188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</row>
    <row r="67" spans="1:50" outlineLevel="1" x14ac:dyDescent="0.25">
      <c r="A67" s="103">
        <v>56</v>
      </c>
      <c r="B67" s="104" t="s">
        <v>110</v>
      </c>
      <c r="C67" s="108" t="s">
        <v>111</v>
      </c>
      <c r="D67" s="105" t="s">
        <v>109</v>
      </c>
      <c r="E67" s="189">
        <v>40</v>
      </c>
      <c r="F67" s="106">
        <v>0</v>
      </c>
      <c r="G67" s="106">
        <f>ROUND(E67*F67,2)</f>
        <v>0</v>
      </c>
      <c r="H67" s="146">
        <v>0</v>
      </c>
      <c r="I67" s="106">
        <f>ROUND(E67*H67,2)</f>
        <v>0</v>
      </c>
      <c r="J67" s="146">
        <v>0</v>
      </c>
      <c r="K67" s="107">
        <f>ROUND(E67*J67,2)</f>
        <v>0</v>
      </c>
      <c r="L67" s="97">
        <v>21</v>
      </c>
      <c r="M67" s="97">
        <f>G67*(1+L67/100)</f>
        <v>0</v>
      </c>
      <c r="N67" s="188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</row>
    <row r="68" spans="1:50" x14ac:dyDescent="0.25">
      <c r="A68" s="124" t="s">
        <v>74</v>
      </c>
      <c r="B68" s="125" t="s">
        <v>61</v>
      </c>
      <c r="C68" s="126" t="s">
        <v>29</v>
      </c>
      <c r="D68" s="127"/>
      <c r="E68" s="190"/>
      <c r="F68" s="129"/>
      <c r="G68" s="129">
        <f>SUMIF(W69:W75,"&lt;&gt;NOR",G69:G75)</f>
        <v>0</v>
      </c>
      <c r="H68" s="129"/>
      <c r="I68" s="129">
        <f>SUM(I69:I75)</f>
        <v>0</v>
      </c>
      <c r="J68" s="129"/>
      <c r="K68" s="130">
        <f>SUM(K69:K75)</f>
        <v>0</v>
      </c>
      <c r="L68" s="131"/>
      <c r="M68" s="131">
        <f>SUM(M69:M75)</f>
        <v>0</v>
      </c>
      <c r="N68" s="187"/>
      <c r="W68" t="s">
        <v>75</v>
      </c>
    </row>
    <row r="69" spans="1:50" outlineLevel="1" x14ac:dyDescent="0.25">
      <c r="A69" s="103">
        <v>57</v>
      </c>
      <c r="B69" s="104" t="s">
        <v>112</v>
      </c>
      <c r="C69" s="108" t="s">
        <v>113</v>
      </c>
      <c r="D69" s="105" t="s">
        <v>106</v>
      </c>
      <c r="E69" s="189">
        <v>1</v>
      </c>
      <c r="F69" s="106">
        <v>0</v>
      </c>
      <c r="G69" s="106">
        <f t="shared" ref="G69:G75" si="94">ROUND(E69*F69,2)</f>
        <v>0</v>
      </c>
      <c r="H69" s="146">
        <v>0</v>
      </c>
      <c r="I69" s="106">
        <f t="shared" ref="I69:I75" si="95">ROUND(E69*H69,2)</f>
        <v>0</v>
      </c>
      <c r="J69" s="146">
        <v>0</v>
      </c>
      <c r="K69" s="107">
        <f t="shared" ref="K69:K75" si="96">ROUND(E69*J69,2)</f>
        <v>0</v>
      </c>
      <c r="L69" s="97">
        <v>21</v>
      </c>
      <c r="M69" s="97">
        <f t="shared" ref="M69:M75" si="97">G69*(1+L69/100)</f>
        <v>0</v>
      </c>
      <c r="N69" s="188"/>
      <c r="O69" s="94"/>
      <c r="P69" s="94"/>
      <c r="Q69" s="94"/>
      <c r="R69" s="94"/>
      <c r="S69" s="94"/>
      <c r="T69" s="94"/>
      <c r="U69" s="94"/>
      <c r="V69" s="94"/>
      <c r="W69" s="94" t="s">
        <v>107</v>
      </c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</row>
    <row r="70" spans="1:50" outlineLevel="1" x14ac:dyDescent="0.25">
      <c r="A70" s="103">
        <v>58</v>
      </c>
      <c r="B70" s="104" t="s">
        <v>114</v>
      </c>
      <c r="C70" s="108" t="s">
        <v>115</v>
      </c>
      <c r="D70" s="105" t="s">
        <v>106</v>
      </c>
      <c r="E70" s="189">
        <v>1</v>
      </c>
      <c r="F70" s="106">
        <v>0</v>
      </c>
      <c r="G70" s="106">
        <f t="shared" si="94"/>
        <v>0</v>
      </c>
      <c r="H70" s="146">
        <v>0</v>
      </c>
      <c r="I70" s="106">
        <f t="shared" si="95"/>
        <v>0</v>
      </c>
      <c r="J70" s="146">
        <v>0</v>
      </c>
      <c r="K70" s="107">
        <f t="shared" si="96"/>
        <v>0</v>
      </c>
      <c r="L70" s="97">
        <v>21</v>
      </c>
      <c r="M70" s="97">
        <f t="shared" si="97"/>
        <v>0</v>
      </c>
      <c r="N70" s="188"/>
      <c r="O70" s="94"/>
      <c r="P70" s="94"/>
      <c r="Q70" s="94"/>
      <c r="R70" s="94"/>
      <c r="S70" s="94"/>
      <c r="T70" s="94"/>
      <c r="U70" s="94"/>
      <c r="V70" s="94"/>
      <c r="W70" s="94" t="s">
        <v>107</v>
      </c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</row>
    <row r="71" spans="1:50" outlineLevel="1" x14ac:dyDescent="0.25">
      <c r="A71" s="103">
        <v>59</v>
      </c>
      <c r="B71" s="104" t="s">
        <v>116</v>
      </c>
      <c r="C71" s="108" t="s">
        <v>117</v>
      </c>
      <c r="D71" s="105" t="s">
        <v>106</v>
      </c>
      <c r="E71" s="189">
        <v>1</v>
      </c>
      <c r="F71" s="106">
        <v>0</v>
      </c>
      <c r="G71" s="106">
        <f t="shared" si="94"/>
        <v>0</v>
      </c>
      <c r="H71" s="146">
        <v>0</v>
      </c>
      <c r="I71" s="106">
        <f t="shared" si="95"/>
        <v>0</v>
      </c>
      <c r="J71" s="146">
        <v>0</v>
      </c>
      <c r="K71" s="107">
        <f t="shared" si="96"/>
        <v>0</v>
      </c>
      <c r="L71" s="97">
        <v>21</v>
      </c>
      <c r="M71" s="97">
        <f t="shared" si="97"/>
        <v>0</v>
      </c>
      <c r="N71" s="188"/>
      <c r="O71" s="94"/>
      <c r="P71" s="94"/>
      <c r="Q71" s="94"/>
      <c r="R71" s="94"/>
      <c r="S71" s="94"/>
      <c r="T71" s="94"/>
      <c r="U71" s="94"/>
      <c r="V71" s="94"/>
      <c r="W71" s="94" t="s">
        <v>107</v>
      </c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</row>
    <row r="72" spans="1:50" outlineLevel="1" x14ac:dyDescent="0.25">
      <c r="A72" s="103">
        <v>60</v>
      </c>
      <c r="B72" s="104" t="s">
        <v>103</v>
      </c>
      <c r="C72" s="108" t="s">
        <v>104</v>
      </c>
      <c r="D72" s="105" t="s">
        <v>86</v>
      </c>
      <c r="E72" s="189">
        <v>1</v>
      </c>
      <c r="F72" s="106">
        <v>0</v>
      </c>
      <c r="G72" s="106">
        <f t="shared" si="94"/>
        <v>0</v>
      </c>
      <c r="H72" s="146">
        <v>0</v>
      </c>
      <c r="I72" s="106">
        <f t="shared" si="95"/>
        <v>0</v>
      </c>
      <c r="J72" s="146">
        <v>0</v>
      </c>
      <c r="K72" s="107">
        <f t="shared" si="96"/>
        <v>0</v>
      </c>
      <c r="L72" s="97">
        <v>21</v>
      </c>
      <c r="M72" s="97">
        <f t="shared" si="97"/>
        <v>0</v>
      </c>
      <c r="N72" s="188"/>
      <c r="O72" s="94"/>
      <c r="P72" s="94"/>
      <c r="Q72" s="94"/>
      <c r="R72" s="94"/>
      <c r="S72" s="94"/>
      <c r="T72" s="94"/>
      <c r="U72" s="94"/>
      <c r="V72" s="94"/>
      <c r="W72" s="94" t="s">
        <v>105</v>
      </c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</row>
    <row r="73" spans="1:50" outlineLevel="1" x14ac:dyDescent="0.25">
      <c r="A73" s="103">
        <v>61</v>
      </c>
      <c r="B73" s="104"/>
      <c r="C73" s="108" t="s">
        <v>152</v>
      </c>
      <c r="D73" s="105" t="s">
        <v>0</v>
      </c>
      <c r="E73" s="189">
        <v>1</v>
      </c>
      <c r="F73" s="106">
        <f>H73+J73</f>
        <v>0</v>
      </c>
      <c r="G73" s="106">
        <f>ROUND(E73*F73,2)</f>
        <v>0</v>
      </c>
      <c r="H73" s="146">
        <f>(I65+I45+I48+I8)*0.03</f>
        <v>0</v>
      </c>
      <c r="I73" s="106">
        <f t="shared" ref="I73" si="98">ROUND(E73*H73,2)</f>
        <v>0</v>
      </c>
      <c r="J73" s="146">
        <v>0</v>
      </c>
      <c r="K73" s="107">
        <f t="shared" ref="K73" si="99">ROUND(E73*J73,2)</f>
        <v>0</v>
      </c>
      <c r="L73" s="97">
        <v>21</v>
      </c>
      <c r="M73" s="97">
        <f t="shared" ref="M73:M74" si="100">G73*(1+L73/100)</f>
        <v>0</v>
      </c>
      <c r="N73" s="188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</row>
    <row r="74" spans="1:50" outlineLevel="1" x14ac:dyDescent="0.25">
      <c r="A74" s="103">
        <v>62</v>
      </c>
      <c r="B74" s="104"/>
      <c r="C74" s="108" t="s">
        <v>151</v>
      </c>
      <c r="D74" s="105" t="s">
        <v>0</v>
      </c>
      <c r="E74" s="189">
        <v>1</v>
      </c>
      <c r="F74" s="106">
        <f t="shared" ref="F74" si="101">H74+J74</f>
        <v>0</v>
      </c>
      <c r="G74" s="106">
        <f t="shared" ref="G74" si="102">ROUND(E74*F74,2)</f>
        <v>0</v>
      </c>
      <c r="H74" s="146">
        <f>(I65+I45+I48+I8)*0.09</f>
        <v>0</v>
      </c>
      <c r="I74" s="106">
        <f t="shared" ref="I74" si="103">ROUND(E74*H74,2)</f>
        <v>0</v>
      </c>
      <c r="J74" s="146">
        <v>0</v>
      </c>
      <c r="K74" s="107">
        <f t="shared" ref="K74" si="104">ROUND(E74*J74,2)</f>
        <v>0</v>
      </c>
      <c r="L74" s="97">
        <v>21</v>
      </c>
      <c r="M74" s="97">
        <f t="shared" si="100"/>
        <v>0</v>
      </c>
      <c r="N74" s="188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</row>
    <row r="75" spans="1:50" outlineLevel="1" x14ac:dyDescent="0.25">
      <c r="A75" s="103">
        <v>63</v>
      </c>
      <c r="B75" s="104" t="s">
        <v>118</v>
      </c>
      <c r="C75" s="108" t="s">
        <v>150</v>
      </c>
      <c r="D75" s="105" t="s">
        <v>0</v>
      </c>
      <c r="E75" s="189">
        <v>1</v>
      </c>
      <c r="F75" s="106">
        <f t="shared" ref="F69:F75" si="105">H75+J75</f>
        <v>0</v>
      </c>
      <c r="G75" s="106">
        <f t="shared" si="94"/>
        <v>0</v>
      </c>
      <c r="H75" s="146">
        <f>(I65+I45+I48+I8)*0.03</f>
        <v>0</v>
      </c>
      <c r="I75" s="106">
        <f t="shared" si="95"/>
        <v>0</v>
      </c>
      <c r="J75" s="146">
        <v>0</v>
      </c>
      <c r="K75" s="107">
        <f t="shared" si="96"/>
        <v>0</v>
      </c>
      <c r="L75" s="97">
        <v>21</v>
      </c>
      <c r="M75" s="97">
        <f t="shared" si="97"/>
        <v>0</v>
      </c>
      <c r="N75" s="188"/>
      <c r="O75" s="94"/>
      <c r="P75" s="94"/>
      <c r="Q75" s="94"/>
      <c r="R75" s="94"/>
      <c r="S75" s="94"/>
      <c r="T75" s="94"/>
      <c r="U75" s="94"/>
      <c r="V75" s="94" t="s">
        <v>107</v>
      </c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</row>
    <row r="76" spans="1:50" x14ac:dyDescent="0.25">
      <c r="A76" s="124" t="s">
        <v>74</v>
      </c>
      <c r="B76" s="125" t="s">
        <v>62</v>
      </c>
      <c r="C76" s="126" t="s">
        <v>30</v>
      </c>
      <c r="D76" s="127"/>
      <c r="E76" s="190"/>
      <c r="F76" s="129"/>
      <c r="G76" s="129">
        <f>SUMIF(W77:W83,"&lt;&gt;NOR",G77:G83)</f>
        <v>0</v>
      </c>
      <c r="H76" s="129"/>
      <c r="I76" s="129">
        <f>SUM(I77:I83)</f>
        <v>0</v>
      </c>
      <c r="J76" s="129"/>
      <c r="K76" s="130">
        <f>SUM(K77:K83)</f>
        <v>0</v>
      </c>
      <c r="L76" s="131"/>
      <c r="M76" s="131">
        <f>SUM(M77:M83)</f>
        <v>0</v>
      </c>
      <c r="N76" s="187"/>
      <c r="W76" t="s">
        <v>75</v>
      </c>
    </row>
    <row r="77" spans="1:50" outlineLevel="1" x14ac:dyDescent="0.25">
      <c r="A77" s="103">
        <v>64</v>
      </c>
      <c r="B77" s="104" t="s">
        <v>119</v>
      </c>
      <c r="C77" s="108" t="s">
        <v>120</v>
      </c>
      <c r="D77" s="105" t="s">
        <v>106</v>
      </c>
      <c r="E77" s="189">
        <v>1</v>
      </c>
      <c r="F77" s="106">
        <v>0</v>
      </c>
      <c r="G77" s="106">
        <f t="shared" ref="G77:G83" si="106">ROUND(E77*F77,2)</f>
        <v>0</v>
      </c>
      <c r="H77" s="146">
        <v>0</v>
      </c>
      <c r="I77" s="106">
        <f t="shared" ref="I77:I83" si="107">ROUND(E77*H77,2)</f>
        <v>0</v>
      </c>
      <c r="J77" s="146">
        <v>0</v>
      </c>
      <c r="K77" s="107">
        <f t="shared" ref="K77:K83" si="108">ROUND(E77*J77,2)</f>
        <v>0</v>
      </c>
      <c r="L77" s="97">
        <v>21</v>
      </c>
      <c r="M77" s="97">
        <f t="shared" ref="M77:M83" si="109">G77*(1+L77/100)</f>
        <v>0</v>
      </c>
      <c r="N77" s="188"/>
      <c r="O77" s="94"/>
      <c r="P77" s="94"/>
      <c r="Q77" s="94"/>
      <c r="R77" s="94"/>
      <c r="S77" s="94"/>
      <c r="T77" s="94"/>
      <c r="U77" s="94"/>
      <c r="V77" s="94"/>
      <c r="W77" s="94" t="s">
        <v>107</v>
      </c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</row>
    <row r="78" spans="1:50" outlineLevel="1" x14ac:dyDescent="0.25">
      <c r="A78" s="103">
        <v>65</v>
      </c>
      <c r="B78" s="104" t="s">
        <v>121</v>
      </c>
      <c r="C78" s="108" t="s">
        <v>122</v>
      </c>
      <c r="D78" s="105" t="s">
        <v>106</v>
      </c>
      <c r="E78" s="189">
        <v>1</v>
      </c>
      <c r="F78" s="106">
        <v>0</v>
      </c>
      <c r="G78" s="106">
        <f t="shared" si="106"/>
        <v>0</v>
      </c>
      <c r="H78" s="146">
        <v>0</v>
      </c>
      <c r="I78" s="106">
        <f t="shared" si="107"/>
        <v>0</v>
      </c>
      <c r="J78" s="146">
        <v>0</v>
      </c>
      <c r="K78" s="107">
        <f t="shared" si="108"/>
        <v>0</v>
      </c>
      <c r="L78" s="97">
        <v>21</v>
      </c>
      <c r="M78" s="97">
        <f t="shared" si="109"/>
        <v>0</v>
      </c>
      <c r="N78" s="188"/>
      <c r="O78" s="94"/>
      <c r="P78" s="94"/>
      <c r="Q78" s="94"/>
      <c r="R78" s="94"/>
      <c r="S78" s="94"/>
      <c r="T78" s="94"/>
      <c r="U78" s="94"/>
      <c r="V78" s="94"/>
      <c r="W78" s="94" t="s">
        <v>107</v>
      </c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</row>
    <row r="79" spans="1:50" outlineLevel="1" x14ac:dyDescent="0.25">
      <c r="A79" s="103">
        <v>66</v>
      </c>
      <c r="B79" s="104"/>
      <c r="C79" s="108" t="s">
        <v>175</v>
      </c>
      <c r="D79" s="105" t="s">
        <v>178</v>
      </c>
      <c r="E79" s="189">
        <v>8</v>
      </c>
      <c r="F79" s="106">
        <v>0</v>
      </c>
      <c r="G79" s="106">
        <f t="shared" si="106"/>
        <v>0</v>
      </c>
      <c r="H79" s="146">
        <v>0</v>
      </c>
      <c r="I79" s="106">
        <f t="shared" si="107"/>
        <v>0</v>
      </c>
      <c r="J79" s="146">
        <v>0</v>
      </c>
      <c r="K79" s="107">
        <f t="shared" si="108"/>
        <v>0</v>
      </c>
      <c r="L79" s="97">
        <v>21</v>
      </c>
      <c r="M79" s="97">
        <f t="shared" si="109"/>
        <v>0</v>
      </c>
      <c r="N79" s="188"/>
      <c r="O79" s="94"/>
      <c r="P79" s="94"/>
      <c r="Q79" s="94"/>
      <c r="R79" s="94"/>
      <c r="S79" s="94"/>
      <c r="T79" s="94"/>
      <c r="U79" s="94"/>
      <c r="V79" s="94"/>
      <c r="W79" s="94" t="s">
        <v>107</v>
      </c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</row>
    <row r="80" spans="1:50" outlineLevel="1" x14ac:dyDescent="0.25">
      <c r="A80" s="103">
        <v>67</v>
      </c>
      <c r="B80" s="104" t="s">
        <v>108</v>
      </c>
      <c r="C80" s="108" t="s">
        <v>176</v>
      </c>
      <c r="D80" s="105" t="s">
        <v>178</v>
      </c>
      <c r="E80" s="189">
        <v>10</v>
      </c>
      <c r="F80" s="106">
        <v>0</v>
      </c>
      <c r="G80" s="106">
        <f t="shared" ref="G80:G81" si="110">ROUND(E80*F80,2)</f>
        <v>0</v>
      </c>
      <c r="H80" s="146">
        <v>0</v>
      </c>
      <c r="I80" s="106">
        <f t="shared" ref="I80:I81" si="111">ROUND(E80*H80,2)</f>
        <v>0</v>
      </c>
      <c r="J80" s="146">
        <v>0</v>
      </c>
      <c r="K80" s="107">
        <f t="shared" ref="K80:K81" si="112">ROUND(E80*J80,2)</f>
        <v>0</v>
      </c>
      <c r="L80" s="97">
        <v>21</v>
      </c>
      <c r="M80" s="97">
        <f t="shared" ref="M80:M81" si="113">G80*(1+L80/100)</f>
        <v>0</v>
      </c>
      <c r="N80" s="188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</row>
    <row r="81" spans="1:50" outlineLevel="1" x14ac:dyDescent="0.25">
      <c r="A81" s="103">
        <v>68</v>
      </c>
      <c r="B81" s="104"/>
      <c r="C81" s="108" t="s">
        <v>177</v>
      </c>
      <c r="D81" s="105" t="s">
        <v>178</v>
      </c>
      <c r="E81" s="189">
        <v>3</v>
      </c>
      <c r="F81" s="106">
        <v>0</v>
      </c>
      <c r="G81" s="106">
        <f t="shared" si="110"/>
        <v>0</v>
      </c>
      <c r="H81" s="146">
        <v>0</v>
      </c>
      <c r="I81" s="106">
        <f t="shared" si="111"/>
        <v>0</v>
      </c>
      <c r="J81" s="146">
        <v>0</v>
      </c>
      <c r="K81" s="107">
        <f t="shared" si="112"/>
        <v>0</v>
      </c>
      <c r="L81" s="97">
        <v>21</v>
      </c>
      <c r="M81" s="97">
        <f t="shared" si="113"/>
        <v>0</v>
      </c>
      <c r="N81" s="188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</row>
    <row r="82" spans="1:50" outlineLevel="1" x14ac:dyDescent="0.25">
      <c r="A82" s="103">
        <v>69</v>
      </c>
      <c r="B82" s="104" t="s">
        <v>123</v>
      </c>
      <c r="C82" s="108" t="s">
        <v>124</v>
      </c>
      <c r="D82" s="105" t="s">
        <v>106</v>
      </c>
      <c r="E82" s="189">
        <v>1</v>
      </c>
      <c r="F82" s="106">
        <v>0</v>
      </c>
      <c r="G82" s="106">
        <f t="shared" si="106"/>
        <v>0</v>
      </c>
      <c r="H82" s="146">
        <v>0</v>
      </c>
      <c r="I82" s="106">
        <f t="shared" si="107"/>
        <v>0</v>
      </c>
      <c r="J82" s="146">
        <v>0</v>
      </c>
      <c r="K82" s="107">
        <f t="shared" si="108"/>
        <v>0</v>
      </c>
      <c r="L82" s="97">
        <v>21</v>
      </c>
      <c r="M82" s="97">
        <f t="shared" si="109"/>
        <v>0</v>
      </c>
      <c r="N82" s="188"/>
      <c r="O82" s="94"/>
      <c r="P82" s="94"/>
      <c r="Q82" s="94"/>
      <c r="R82" s="94"/>
      <c r="S82" s="94"/>
      <c r="T82" s="94"/>
      <c r="U82" s="94"/>
      <c r="V82" s="94"/>
      <c r="W82" s="94" t="s">
        <v>107</v>
      </c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</row>
    <row r="83" spans="1:50" outlineLevel="1" x14ac:dyDescent="0.25">
      <c r="A83" s="98">
        <v>70</v>
      </c>
      <c r="B83" s="99" t="s">
        <v>125</v>
      </c>
      <c r="C83" s="109" t="s">
        <v>126</v>
      </c>
      <c r="D83" s="100" t="s">
        <v>106</v>
      </c>
      <c r="E83" s="191">
        <v>1</v>
      </c>
      <c r="F83" s="101">
        <v>0</v>
      </c>
      <c r="G83" s="101">
        <f t="shared" si="106"/>
        <v>0</v>
      </c>
      <c r="H83" s="147">
        <v>0</v>
      </c>
      <c r="I83" s="101">
        <f t="shared" si="107"/>
        <v>0</v>
      </c>
      <c r="J83" s="147">
        <v>0</v>
      </c>
      <c r="K83" s="102">
        <f t="shared" si="108"/>
        <v>0</v>
      </c>
      <c r="L83" s="97">
        <v>21</v>
      </c>
      <c r="M83" s="97">
        <f t="shared" si="109"/>
        <v>0</v>
      </c>
      <c r="N83" s="188"/>
      <c r="O83" s="94"/>
      <c r="P83" s="94"/>
      <c r="Q83" s="94"/>
      <c r="R83" s="94"/>
      <c r="S83" s="94"/>
      <c r="T83" s="94"/>
      <c r="U83" s="94"/>
      <c r="V83" s="94"/>
      <c r="W83" s="94" t="s">
        <v>107</v>
      </c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</row>
    <row r="84" spans="1:50" x14ac:dyDescent="0.25">
      <c r="D84" s="10"/>
    </row>
    <row r="85" spans="1:50" x14ac:dyDescent="0.25">
      <c r="A85" s="258" t="s">
        <v>31</v>
      </c>
      <c r="B85" s="259"/>
      <c r="C85" s="259"/>
      <c r="D85" s="259"/>
      <c r="E85" s="259"/>
      <c r="F85" s="260"/>
      <c r="G85" s="139">
        <f>G8+G45+G48+G65+G68+G76</f>
        <v>0</v>
      </c>
      <c r="H85" s="140"/>
      <c r="I85" s="140"/>
      <c r="J85" s="140"/>
      <c r="K85" s="140"/>
    </row>
    <row r="86" spans="1:50" x14ac:dyDescent="0.25">
      <c r="A86" s="140"/>
      <c r="B86" s="141"/>
      <c r="C86" s="141"/>
      <c r="D86" s="142"/>
      <c r="E86" s="140"/>
      <c r="F86" s="140"/>
      <c r="G86" s="143"/>
      <c r="H86" s="140"/>
      <c r="I86" s="140"/>
      <c r="J86" s="140"/>
      <c r="K86" s="140"/>
    </row>
    <row r="87" spans="1:50" x14ac:dyDescent="0.25">
      <c r="A87" s="247" t="s">
        <v>128</v>
      </c>
      <c r="B87" s="247"/>
      <c r="C87" s="248"/>
      <c r="D87" s="144"/>
      <c r="E87" s="145"/>
      <c r="F87" s="145"/>
      <c r="G87" s="145"/>
      <c r="H87" s="145"/>
      <c r="I87" s="145"/>
      <c r="J87" s="145"/>
      <c r="K87" s="145"/>
    </row>
    <row r="88" spans="1:50" x14ac:dyDescent="0.25">
      <c r="A88" s="249" t="s">
        <v>159</v>
      </c>
      <c r="B88" s="250"/>
      <c r="C88" s="250"/>
      <c r="D88" s="250"/>
      <c r="E88" s="250"/>
      <c r="F88" s="250"/>
      <c r="G88" s="250"/>
      <c r="H88" s="250"/>
      <c r="I88" s="250"/>
      <c r="J88" s="250"/>
      <c r="K88" s="250"/>
    </row>
    <row r="89" spans="1:50" x14ac:dyDescent="0.25">
      <c r="A89" s="250"/>
      <c r="B89" s="250"/>
      <c r="C89" s="250"/>
      <c r="D89" s="250"/>
      <c r="E89" s="250"/>
      <c r="F89" s="250"/>
      <c r="G89" s="250"/>
      <c r="H89" s="250"/>
      <c r="I89" s="250"/>
      <c r="J89" s="250"/>
      <c r="K89" s="250"/>
    </row>
    <row r="90" spans="1:50" x14ac:dyDescent="0.25">
      <c r="A90" s="250"/>
      <c r="B90" s="250"/>
      <c r="C90" s="250"/>
      <c r="D90" s="250"/>
      <c r="E90" s="250"/>
      <c r="F90" s="250"/>
      <c r="G90" s="250"/>
      <c r="H90" s="250"/>
      <c r="I90" s="250"/>
      <c r="J90" s="250"/>
      <c r="K90" s="250"/>
    </row>
    <row r="91" spans="1:50" x14ac:dyDescent="0.25">
      <c r="A91" s="250"/>
      <c r="B91" s="250"/>
      <c r="C91" s="250"/>
      <c r="D91" s="250"/>
      <c r="E91" s="250"/>
      <c r="F91" s="250"/>
      <c r="G91" s="250"/>
      <c r="H91" s="250"/>
      <c r="I91" s="250"/>
      <c r="J91" s="250"/>
      <c r="K91" s="250"/>
    </row>
    <row r="92" spans="1:50" x14ac:dyDescent="0.25">
      <c r="A92" s="250"/>
      <c r="B92" s="250"/>
      <c r="C92" s="250"/>
      <c r="D92" s="250"/>
      <c r="E92" s="250"/>
      <c r="F92" s="250"/>
      <c r="G92" s="250"/>
      <c r="H92" s="250"/>
      <c r="I92" s="250"/>
      <c r="J92" s="250"/>
      <c r="K92" s="250"/>
    </row>
    <row r="93" spans="1:50" x14ac:dyDescent="0.25">
      <c r="A93" s="250"/>
      <c r="B93" s="250"/>
      <c r="C93" s="250"/>
      <c r="D93" s="250"/>
      <c r="E93" s="250"/>
      <c r="F93" s="250"/>
      <c r="G93" s="250"/>
      <c r="H93" s="250"/>
      <c r="I93" s="250"/>
      <c r="J93" s="250"/>
      <c r="K93" s="250"/>
    </row>
    <row r="94" spans="1:50" x14ac:dyDescent="0.25">
      <c r="A94" s="250"/>
      <c r="B94" s="250"/>
      <c r="C94" s="250"/>
      <c r="D94" s="250"/>
      <c r="E94" s="250"/>
      <c r="F94" s="250"/>
      <c r="G94" s="250"/>
      <c r="H94" s="250"/>
      <c r="I94" s="250"/>
      <c r="J94" s="250"/>
      <c r="K94" s="250"/>
    </row>
    <row r="95" spans="1:50" x14ac:dyDescent="0.25">
      <c r="A95" s="250"/>
      <c r="B95" s="250"/>
      <c r="C95" s="250"/>
      <c r="D95" s="250"/>
      <c r="E95" s="250"/>
      <c r="F95" s="250"/>
      <c r="G95" s="250"/>
      <c r="H95" s="250"/>
      <c r="I95" s="250"/>
      <c r="J95" s="250"/>
      <c r="K95" s="250"/>
    </row>
    <row r="96" spans="1:50" x14ac:dyDescent="0.25">
      <c r="A96" s="250"/>
      <c r="B96" s="250"/>
      <c r="C96" s="250"/>
      <c r="D96" s="250"/>
      <c r="E96" s="250"/>
      <c r="F96" s="250"/>
      <c r="G96" s="250"/>
      <c r="H96" s="250"/>
      <c r="I96" s="250"/>
      <c r="J96" s="250"/>
      <c r="K96" s="250"/>
    </row>
    <row r="97" spans="1:11" x14ac:dyDescent="0.25">
      <c r="A97" s="250"/>
      <c r="B97" s="250"/>
      <c r="C97" s="250"/>
      <c r="D97" s="250"/>
      <c r="E97" s="250"/>
      <c r="F97" s="250"/>
      <c r="G97" s="250"/>
      <c r="H97" s="250"/>
      <c r="I97" s="250"/>
      <c r="J97" s="250"/>
      <c r="K97" s="250"/>
    </row>
    <row r="98" spans="1:11" x14ac:dyDescent="0.25">
      <c r="A98" s="250"/>
      <c r="B98" s="250"/>
      <c r="C98" s="250"/>
      <c r="D98" s="250"/>
      <c r="E98" s="250"/>
      <c r="F98" s="250"/>
      <c r="G98" s="250"/>
      <c r="H98" s="250"/>
      <c r="I98" s="250"/>
      <c r="J98" s="250"/>
      <c r="K98" s="250"/>
    </row>
    <row r="99" spans="1:11" ht="53.25" customHeight="1" x14ac:dyDescent="0.25">
      <c r="A99" s="250"/>
      <c r="B99" s="250"/>
      <c r="C99" s="250"/>
      <c r="D99" s="250"/>
      <c r="E99" s="250"/>
      <c r="F99" s="250"/>
      <c r="G99" s="250"/>
      <c r="H99" s="250"/>
      <c r="I99" s="250"/>
      <c r="J99" s="250"/>
      <c r="K99" s="250"/>
    </row>
    <row r="100" spans="1:11" x14ac:dyDescent="0.25">
      <c r="D100" s="10"/>
    </row>
    <row r="101" spans="1:11" x14ac:dyDescent="0.25">
      <c r="D101" s="10"/>
    </row>
    <row r="102" spans="1:11" x14ac:dyDescent="0.25">
      <c r="D102" s="10"/>
    </row>
    <row r="103" spans="1:11" x14ac:dyDescent="0.25">
      <c r="D103" s="10"/>
    </row>
    <row r="104" spans="1:11" x14ac:dyDescent="0.25">
      <c r="D104" s="10"/>
    </row>
    <row r="105" spans="1:11" x14ac:dyDescent="0.25">
      <c r="D105" s="10"/>
    </row>
    <row r="106" spans="1:11" x14ac:dyDescent="0.25">
      <c r="D106" s="10"/>
    </row>
    <row r="107" spans="1:11" x14ac:dyDescent="0.25">
      <c r="D107" s="10"/>
    </row>
    <row r="108" spans="1:11" x14ac:dyDescent="0.25">
      <c r="D108" s="10"/>
    </row>
    <row r="109" spans="1:11" x14ac:dyDescent="0.25">
      <c r="D109" s="10"/>
    </row>
    <row r="110" spans="1:11" x14ac:dyDescent="0.25">
      <c r="D110" s="10"/>
    </row>
    <row r="111" spans="1:11" x14ac:dyDescent="0.25">
      <c r="D111" s="10"/>
    </row>
    <row r="112" spans="1:11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</sheetData>
  <mergeCells count="7">
    <mergeCell ref="A87:C87"/>
    <mergeCell ref="A88:K99"/>
    <mergeCell ref="A1:G1"/>
    <mergeCell ref="C2:K2"/>
    <mergeCell ref="C3:K3"/>
    <mergeCell ref="C4:K4"/>
    <mergeCell ref="A85:F85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44</vt:i4>
      </vt:variant>
    </vt:vector>
  </HeadingPairs>
  <TitlesOfParts>
    <vt:vector size="48" baseType="lpstr">
      <vt:lpstr>Pokyny pro vyplnění</vt:lpstr>
      <vt:lpstr>Stavba</vt:lpstr>
      <vt:lpstr>VzorPolozky</vt:lpstr>
      <vt:lpstr>23.038 01 Pol</vt:lpstr>
      <vt:lpstr>Stavba!CelkemDPHVypocet</vt:lpstr>
      <vt:lpstr>CenaCelkem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'23.038 01 Pol'!Názvy_tisku</vt:lpstr>
      <vt:lpstr>oadresa</vt:lpstr>
      <vt:lpstr>Stavba!Objednatel</vt:lpstr>
      <vt:lpstr>Stavba!Objekt</vt:lpstr>
      <vt:lpstr>'23.038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Stavba!ZakladDPHSniVypocet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Projektim</dc:creator>
  <cp:lastModifiedBy>Lenka Büttnerová</cp:lastModifiedBy>
  <cp:lastPrinted>2023-08-02T08:59:57Z</cp:lastPrinted>
  <dcterms:created xsi:type="dcterms:W3CDTF">2009-04-08T07:15:50Z</dcterms:created>
  <dcterms:modified xsi:type="dcterms:W3CDTF">2025-05-06T12:17:52Z</dcterms:modified>
</cp:coreProperties>
</file>