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sida\Desktop\"/>
    </mc:Choice>
  </mc:AlternateContent>
  <xr:revisionPtr revIDLastSave="0" documentId="13_ncr:1_{20660100-AB54-4398-B5D4-0037DD3066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Soupis prací" sheetId="2" r:id="rId2"/>
  </sheets>
  <definedNames>
    <definedName name="_xlnm._FilterDatabase" localSheetId="1" hidden="1">'Soupis prací'!$C$94:$K$481</definedName>
    <definedName name="_xlnm.Print_Titles" localSheetId="0">'Rekapitulace stavby'!$52:$52</definedName>
    <definedName name="_xlnm.Print_Titles" localSheetId="1">'Soupis prací'!$94:$94</definedName>
    <definedName name="_xlnm.Print_Area" localSheetId="0">'Rekapitulace stavby'!$D$4:$AO$36,'Rekapitulace stavby'!$C$42:$AQ$56</definedName>
    <definedName name="_xlnm.Print_Area" localSheetId="1">'Soupis prací'!$C$82:$K$481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478" i="2"/>
  <c r="BH478" i="2"/>
  <c r="BG478" i="2"/>
  <c r="BF478" i="2"/>
  <c r="T478" i="2"/>
  <c r="T477" i="2"/>
  <c r="T476" i="2"/>
  <c r="R478" i="2"/>
  <c r="R477" i="2"/>
  <c r="R476" i="2"/>
  <c r="P478" i="2"/>
  <c r="P477" i="2" s="1"/>
  <c r="P476" i="2" s="1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F91" i="2"/>
  <c r="F89" i="2"/>
  <c r="F54" i="2"/>
  <c r="F52" i="2"/>
  <c r="E50" i="2"/>
  <c r="J24" i="2"/>
  <c r="E24" i="2"/>
  <c r="J55" i="2" s="1"/>
  <c r="J23" i="2"/>
  <c r="J21" i="2"/>
  <c r="E21" i="2"/>
  <c r="J91" i="2" s="1"/>
  <c r="J20" i="2"/>
  <c r="J18" i="2"/>
  <c r="E18" i="2"/>
  <c r="F55" i="2" s="1"/>
  <c r="J17" i="2"/>
  <c r="J12" i="2"/>
  <c r="J52" i="2"/>
  <c r="E7" i="2"/>
  <c r="E48" i="2" s="1"/>
  <c r="L50" i="1"/>
  <c r="AM50" i="1"/>
  <c r="AM49" i="1"/>
  <c r="L49" i="1"/>
  <c r="AM47" i="1"/>
  <c r="L47" i="1"/>
  <c r="L45" i="1"/>
  <c r="L44" i="1"/>
  <c r="BK415" i="2"/>
  <c r="BK355" i="2"/>
  <c r="BK299" i="2"/>
  <c r="J296" i="2"/>
  <c r="J232" i="2"/>
  <c r="J146" i="2"/>
  <c r="BK478" i="2"/>
  <c r="J468" i="2"/>
  <c r="J457" i="2"/>
  <c r="BK440" i="2"/>
  <c r="BK432" i="2"/>
  <c r="BK425" i="2"/>
  <c r="J403" i="2"/>
  <c r="J400" i="2"/>
  <c r="BK380" i="2"/>
  <c r="BK367" i="2"/>
  <c r="BK353" i="2"/>
  <c r="BK342" i="2"/>
  <c r="BK316" i="2"/>
  <c r="BK308" i="2"/>
  <c r="BK239" i="2"/>
  <c r="J230" i="2"/>
  <c r="BK224" i="2"/>
  <c r="BK189" i="2"/>
  <c r="J184" i="2"/>
  <c r="BK176" i="2"/>
  <c r="J157" i="2"/>
  <c r="BK139" i="2"/>
  <c r="BK132" i="2"/>
  <c r="BK102" i="2"/>
  <c r="J478" i="2"/>
  <c r="BK468" i="2"/>
  <c r="BK455" i="2"/>
  <c r="BK447" i="2"/>
  <c r="BK428" i="2"/>
  <c r="BK422" i="2"/>
  <c r="BK400" i="2"/>
  <c r="J392" i="2"/>
  <c r="J371" i="2"/>
  <c r="J355" i="2"/>
  <c r="J350" i="2"/>
  <c r="BK335" i="2"/>
  <c r="J324" i="2"/>
  <c r="J313" i="2"/>
  <c r="J299" i="2"/>
  <c r="J280" i="2"/>
  <c r="BK232" i="2"/>
  <c r="J219" i="2"/>
  <c r="J209" i="2"/>
  <c r="BK184" i="2"/>
  <c r="BK157" i="2"/>
  <c r="BK149" i="2"/>
  <c r="J136" i="2"/>
  <c r="J116" i="2"/>
  <c r="J98" i="2"/>
  <c r="J290" i="2"/>
  <c r="J266" i="2"/>
  <c r="J369" i="2"/>
  <c r="J365" i="2"/>
  <c r="J189" i="2"/>
  <c r="BK410" i="2"/>
  <c r="J293" i="2"/>
  <c r="J260" i="2"/>
  <c r="BK242" i="2"/>
  <c r="J121" i="2"/>
  <c r="J447" i="2"/>
  <c r="BK358" i="2"/>
  <c r="J339" i="2"/>
  <c r="J335" i="2"/>
  <c r="J287" i="2"/>
  <c r="BK266" i="2"/>
  <c r="J153" i="2"/>
  <c r="BK143" i="2"/>
  <c r="J463" i="2"/>
  <c r="J455" i="2"/>
  <c r="J444" i="2"/>
  <c r="J436" i="2"/>
  <c r="J428" i="2"/>
  <c r="BK406" i="2"/>
  <c r="J396" i="2"/>
  <c r="BK386" i="2"/>
  <c r="BK377" i="2"/>
  <c r="J358" i="2"/>
  <c r="BK350" i="2"/>
  <c r="BK332" i="2"/>
  <c r="BK313" i="2"/>
  <c r="BK296" i="2"/>
  <c r="J242" i="2"/>
  <c r="BK237" i="2"/>
  <c r="BK197" i="2"/>
  <c r="BK187" i="2"/>
  <c r="J181" i="2"/>
  <c r="BK160" i="2"/>
  <c r="BK146" i="2"/>
  <c r="BK136" i="2"/>
  <c r="J111" i="2"/>
  <c r="BK449" i="2"/>
  <c r="BK436" i="2"/>
  <c r="J425" i="2"/>
  <c r="BK417" i="2"/>
  <c r="J406" i="2"/>
  <c r="BK396" i="2"/>
  <c r="J386" i="2"/>
  <c r="BK369" i="2"/>
  <c r="J353" i="2"/>
  <c r="BK339" i="2"/>
  <c r="J332" i="2"/>
  <c r="J316" i="2"/>
  <c r="BK293" i="2"/>
  <c r="J246" i="2"/>
  <c r="BK228" i="2"/>
  <c r="J213" i="2"/>
  <c r="J197" i="2"/>
  <c r="BK169" i="2"/>
  <c r="BK153" i="2"/>
  <c r="J143" i="2"/>
  <c r="J106" i="2"/>
  <c r="AS54" i="1"/>
  <c r="BK324" i="2"/>
  <c r="BK209" i="2"/>
  <c r="J193" i="2"/>
  <c r="BK121" i="2"/>
  <c r="J367" i="2"/>
  <c r="BK276" i="2"/>
  <c r="J187" i="2"/>
  <c r="BK365" i="2"/>
  <c r="BK280" i="2"/>
  <c r="J255" i="2"/>
  <c r="J239" i="2"/>
  <c r="J228" i="2"/>
  <c r="BK116" i="2"/>
  <c r="BK413" i="2"/>
  <c r="J272" i="2"/>
  <c r="J472" i="2"/>
  <c r="J449" i="2"/>
  <c r="J413" i="2"/>
  <c r="BK371" i="2"/>
  <c r="J328" i="2"/>
  <c r="BK260" i="2"/>
  <c r="BK219" i="2"/>
  <c r="J169" i="2"/>
  <c r="J125" i="2"/>
  <c r="BK472" i="2"/>
  <c r="BK444" i="2"/>
  <c r="J415" i="2"/>
  <c r="J377" i="2"/>
  <c r="BK321" i="2"/>
  <c r="BK255" i="2"/>
  <c r="J164" i="2"/>
  <c r="J129" i="2"/>
  <c r="BK205" i="2"/>
  <c r="BK457" i="2"/>
  <c r="J422" i="2"/>
  <c r="BK392" i="2"/>
  <c r="J345" i="2"/>
  <c r="BK304" i="2"/>
  <c r="BK213" i="2"/>
  <c r="J149" i="2"/>
  <c r="BK106" i="2"/>
  <c r="BK460" i="2"/>
  <c r="J432" i="2"/>
  <c r="J380" i="2"/>
  <c r="J342" i="2"/>
  <c r="J304" i="2"/>
  <c r="J224" i="2"/>
  <c r="J160" i="2"/>
  <c r="J102" i="2"/>
  <c r="J205" i="2"/>
  <c r="BK193" i="2"/>
  <c r="J362" i="2"/>
  <c r="BK230" i="2"/>
  <c r="J410" i="2"/>
  <c r="BK328" i="2"/>
  <c r="J237" i="2"/>
  <c r="BK181" i="2"/>
  <c r="J132" i="2"/>
  <c r="BK287" i="2"/>
  <c r="BK129" i="2"/>
  <c r="BK373" i="2"/>
  <c r="BK246" i="2"/>
  <c r="J276" i="2"/>
  <c r="J460" i="2"/>
  <c r="J417" i="2"/>
  <c r="BK362" i="2"/>
  <c r="J321" i="2"/>
  <c r="J251" i="2"/>
  <c r="BK201" i="2"/>
  <c r="BK164" i="2"/>
  <c r="BK98" i="2"/>
  <c r="BK463" i="2"/>
  <c r="J440" i="2"/>
  <c r="BK403" i="2"/>
  <c r="J373" i="2"/>
  <c r="BK345" i="2"/>
  <c r="J308" i="2"/>
  <c r="BK251" i="2"/>
  <c r="J201" i="2"/>
  <c r="J139" i="2"/>
  <c r="BK272" i="2"/>
  <c r="BK125" i="2"/>
  <c r="BK111" i="2"/>
  <c r="BK290" i="2"/>
  <c r="J176" i="2"/>
  <c r="T97" i="2" l="1"/>
  <c r="T105" i="2"/>
  <c r="BK142" i="2"/>
  <c r="J142" i="2"/>
  <c r="J64" i="2" s="1"/>
  <c r="T168" i="2"/>
  <c r="R349" i="2"/>
  <c r="BK168" i="2"/>
  <c r="P303" i="2"/>
  <c r="P357" i="2"/>
  <c r="BK97" i="2"/>
  <c r="R97" i="2"/>
  <c r="P105" i="2"/>
  <c r="BK120" i="2"/>
  <c r="J120" i="2"/>
  <c r="J63" i="2"/>
  <c r="T120" i="2"/>
  <c r="R142" i="2"/>
  <c r="BK156" i="2"/>
  <c r="J156" i="2"/>
  <c r="J65" i="2" s="1"/>
  <c r="P156" i="2"/>
  <c r="T156" i="2"/>
  <c r="R168" i="2"/>
  <c r="R303" i="2"/>
  <c r="BK349" i="2"/>
  <c r="J349" i="2"/>
  <c r="J69" i="2"/>
  <c r="P349" i="2"/>
  <c r="T349" i="2"/>
  <c r="T357" i="2"/>
  <c r="R399" i="2"/>
  <c r="P97" i="2"/>
  <c r="BK105" i="2"/>
  <c r="J105" i="2"/>
  <c r="J62" i="2"/>
  <c r="R105" i="2"/>
  <c r="P120" i="2"/>
  <c r="R120" i="2"/>
  <c r="P142" i="2"/>
  <c r="T142" i="2"/>
  <c r="R156" i="2"/>
  <c r="P168" i="2"/>
  <c r="BK303" i="2"/>
  <c r="J303" i="2"/>
  <c r="J68" i="2"/>
  <c r="T303" i="2"/>
  <c r="BK357" i="2"/>
  <c r="J357" i="2"/>
  <c r="J70" i="2"/>
  <c r="R357" i="2"/>
  <c r="BK399" i="2"/>
  <c r="J399" i="2"/>
  <c r="J71" i="2"/>
  <c r="P399" i="2"/>
  <c r="P167" i="2" s="1"/>
  <c r="T399" i="2"/>
  <c r="BK431" i="2"/>
  <c r="J431" i="2"/>
  <c r="J72" i="2"/>
  <c r="P431" i="2"/>
  <c r="R431" i="2"/>
  <c r="T431" i="2"/>
  <c r="BK467" i="2"/>
  <c r="J467" i="2" s="1"/>
  <c r="J73" i="2" s="1"/>
  <c r="P467" i="2"/>
  <c r="R467" i="2"/>
  <c r="T467" i="2"/>
  <c r="BK477" i="2"/>
  <c r="J477" i="2"/>
  <c r="J75" i="2"/>
  <c r="J89" i="2"/>
  <c r="BE102" i="2"/>
  <c r="BE106" i="2"/>
  <c r="BE129" i="2"/>
  <c r="BE146" i="2"/>
  <c r="BE160" i="2"/>
  <c r="BE181" i="2"/>
  <c r="BE184" i="2"/>
  <c r="BE187" i="2"/>
  <c r="BE193" i="2"/>
  <c r="BE205" i="2"/>
  <c r="BE209" i="2"/>
  <c r="BE219" i="2"/>
  <c r="BE232" i="2"/>
  <c r="BE332" i="2"/>
  <c r="BE342" i="2"/>
  <c r="BE377" i="2"/>
  <c r="BE386" i="2"/>
  <c r="BE400" i="2"/>
  <c r="J92" i="2"/>
  <c r="BE116" i="2"/>
  <c r="BE121" i="2"/>
  <c r="BE176" i="2"/>
  <c r="BE242" i="2"/>
  <c r="BE353" i="2"/>
  <c r="BE355" i="2"/>
  <c r="BE362" i="2"/>
  <c r="BE392" i="2"/>
  <c r="BE413" i="2"/>
  <c r="J54" i="2"/>
  <c r="BE164" i="2"/>
  <c r="BE276" i="2"/>
  <c r="BE296" i="2"/>
  <c r="BE460" i="2"/>
  <c r="E85" i="2"/>
  <c r="F92" i="2"/>
  <c r="BE98" i="2"/>
  <c r="BE136" i="2"/>
  <c r="BE169" i="2"/>
  <c r="BE201" i="2"/>
  <c r="BE213" i="2"/>
  <c r="BE239" i="2"/>
  <c r="BE260" i="2"/>
  <c r="BE272" i="2"/>
  <c r="BE308" i="2"/>
  <c r="BE316" i="2"/>
  <c r="BE324" i="2"/>
  <c r="BE345" i="2"/>
  <c r="BE371" i="2"/>
  <c r="BE406" i="2"/>
  <c r="BE417" i="2"/>
  <c r="BE428" i="2"/>
  <c r="BE440" i="2"/>
  <c r="BE447" i="2"/>
  <c r="BE455" i="2"/>
  <c r="BE457" i="2"/>
  <c r="BE468" i="2"/>
  <c r="BE472" i="2"/>
  <c r="BE125" i="2"/>
  <c r="BE132" i="2"/>
  <c r="BE139" i="2"/>
  <c r="BE143" i="2"/>
  <c r="BE149" i="2"/>
  <c r="BE153" i="2"/>
  <c r="BE157" i="2"/>
  <c r="BE189" i="2"/>
  <c r="BE197" i="2"/>
  <c r="BE224" i="2"/>
  <c r="BE230" i="2"/>
  <c r="BE237" i="2"/>
  <c r="BE246" i="2"/>
  <c r="BE251" i="2"/>
  <c r="BE255" i="2"/>
  <c r="BE266" i="2"/>
  <c r="BE280" i="2"/>
  <c r="BE287" i="2"/>
  <c r="BE290" i="2"/>
  <c r="BE293" i="2"/>
  <c r="BE299" i="2"/>
  <c r="BE313" i="2"/>
  <c r="BE321" i="2"/>
  <c r="BE328" i="2"/>
  <c r="BE335" i="2"/>
  <c r="BE339" i="2"/>
  <c r="BE350" i="2"/>
  <c r="BE358" i="2"/>
  <c r="BE380" i="2"/>
  <c r="BE396" i="2"/>
  <c r="BE403" i="2"/>
  <c r="BE410" i="2"/>
  <c r="BE415" i="2"/>
  <c r="BE422" i="2"/>
  <c r="BE432" i="2"/>
  <c r="BE436" i="2"/>
  <c r="BE444" i="2"/>
  <c r="BE449" i="2"/>
  <c r="BE463" i="2"/>
  <c r="BE478" i="2"/>
  <c r="BE111" i="2"/>
  <c r="BE228" i="2"/>
  <c r="BE304" i="2"/>
  <c r="BE365" i="2"/>
  <c r="BE367" i="2"/>
  <c r="BE369" i="2"/>
  <c r="BE373" i="2"/>
  <c r="BE425" i="2"/>
  <c r="F34" i="2"/>
  <c r="BA55" i="1"/>
  <c r="BA54" i="1" s="1"/>
  <c r="W30" i="1" s="1"/>
  <c r="F37" i="2"/>
  <c r="BD55" i="1"/>
  <c r="BD54" i="1" s="1"/>
  <c r="W33" i="1" s="1"/>
  <c r="F36" i="2"/>
  <c r="BC55" i="1"/>
  <c r="BC54" i="1" s="1"/>
  <c r="W32" i="1" s="1"/>
  <c r="J34" i="2"/>
  <c r="AW55" i="1"/>
  <c r="F35" i="2"/>
  <c r="BB55" i="1" s="1"/>
  <c r="BB54" i="1" s="1"/>
  <c r="W31" i="1" s="1"/>
  <c r="BK96" i="2" l="1"/>
  <c r="J96" i="2"/>
  <c r="J60" i="2"/>
  <c r="P96" i="2"/>
  <c r="P95" i="2" s="1"/>
  <c r="AU55" i="1" s="1"/>
  <c r="AU54" i="1" s="1"/>
  <c r="R167" i="2"/>
  <c r="R95" i="2" s="1"/>
  <c r="T167" i="2"/>
  <c r="T95" i="2" s="1"/>
  <c r="R96" i="2"/>
  <c r="BK167" i="2"/>
  <c r="J167" i="2"/>
  <c r="J66" i="2" s="1"/>
  <c r="T96" i="2"/>
  <c r="J97" i="2"/>
  <c r="J61" i="2" s="1"/>
  <c r="J168" i="2"/>
  <c r="J67" i="2"/>
  <c r="BK476" i="2"/>
  <c r="J476" i="2" s="1"/>
  <c r="J74" i="2" s="1"/>
  <c r="J33" i="2"/>
  <c r="AV55" i="1" s="1"/>
  <c r="AT55" i="1" s="1"/>
  <c r="F33" i="2"/>
  <c r="AZ55" i="1"/>
  <c r="AZ54" i="1" s="1"/>
  <c r="AV54" i="1" s="1"/>
  <c r="AK29" i="1" s="1"/>
  <c r="AX54" i="1"/>
  <c r="AW54" i="1"/>
  <c r="AK30" i="1"/>
  <c r="AY54" i="1"/>
  <c r="BK95" i="2" l="1"/>
  <c r="J95" i="2"/>
  <c r="J30" i="2"/>
  <c r="AG55" i="1"/>
  <c r="AG54" i="1" s="1"/>
  <c r="AT54" i="1"/>
  <c r="W29" i="1"/>
  <c r="AN54" i="1" l="1"/>
  <c r="AK26" i="1"/>
  <c r="AK35" i="1" s="1"/>
  <c r="J39" i="2"/>
  <c r="J59" i="2"/>
  <c r="AN55" i="1"/>
</calcChain>
</file>

<file path=xl/sharedStrings.xml><?xml version="1.0" encoding="utf-8"?>
<sst xmlns="http://schemas.openxmlformats.org/spreadsheetml/2006/main" count="3304" uniqueCount="770">
  <si>
    <t>Export Komplet</t>
  </si>
  <si>
    <t>VZ</t>
  </si>
  <si>
    <t>2.0</t>
  </si>
  <si>
    <t>ZAMOK</t>
  </si>
  <si>
    <t>False</t>
  </si>
  <si>
    <t>{3cd84b94-7ad3-4a6c-abf2-30449b7b8f98}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</si>
  <si>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</si>
  <si>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</si>
  <si>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</si>
  <si>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</si>
  <si>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</si>
  <si>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</si>
  <si>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</si>
  <si>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</si>
  <si>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582-3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</si>
  <si>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</si>
  <si>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</si>
  <si>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KSO:</t>
  </si>
  <si>
    <t/>
  </si>
  <si>
    <t>CC-CZ:</t>
  </si>
  <si>
    <t>Místo:</t>
  </si>
  <si>
    <t>Krušnohorská poliklinika Litvínov</t>
  </si>
  <si>
    <t>Datum:</t>
  </si>
  <si>
    <t>19. 8. 2024</t>
  </si>
  <si>
    <t>Zadavatel:</t>
  </si>
  <si>
    <t>IČ:</t>
  </si>
  <si>
    <t>25030302</t>
  </si>
  <si>
    <t>Krušnohorská poliklinika, s.r.o.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</si>
  <si>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</si>
  <si>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</si>
  <si>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</si>
  <si>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</si>
  <si>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</si>
  <si>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</si>
  <si>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</si>
  <si>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</si>
  <si>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</si>
  <si>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</si>
  <si>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</si>
  <si>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</si>
  <si>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</si>
  <si>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</si>
  <si>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</si>
  <si>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</si>
  <si>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</si>
  <si>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</si>
  <si>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</si>
  <si>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</si>
  <si>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</si>
  <si>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</si>
  <si>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</si>
  <si>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</si>
  <si>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</si>
  <si>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</si>
  <si>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</si>
  <si>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</si>
  <si>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</si>
  <si>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</si>
  <si>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</si>
  <si>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</si>
  <si>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</si>
  <si>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</si>
  <si>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</si>
  <si>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</si>
  <si>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</si>
  <si>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</si>
  <si>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</si>
  <si>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</si>
  <si>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</si>
  <si>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</si>
  <si>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</si>
  <si>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</si>
  <si>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</si>
  <si>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</si>
  <si>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</si>
  <si>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</si>
  <si>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</si>
  <si>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</si>
  <si>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{d15b7ac6-ccbd-4e15-a62a-d1efcb42ac27}</t>
  </si>
  <si>
    <t>2</t>
  </si>
  <si>
    <t>KRYCÍ LIST SOUPISU PRACÍ</t>
  </si>
  <si>
    <t>Objekt:</t>
  </si>
  <si>
    <t>582-3 - Spojovací krček - objekt 002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</si>
  <si>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</si>
  <si>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</si>
  <si>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</si>
  <si>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</si>
  <si>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</si>
  <si>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</si>
  <si>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</si>
  <si>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</si>
  <si>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</si>
  <si>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</si>
  <si>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</si>
  <si>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</si>
  <si>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</si>
  <si>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</si>
  <si>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</si>
  <si>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</si>
  <si>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</si>
  <si>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</si>
  <si>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</si>
  <si>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</si>
  <si>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</si>
  <si>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</si>
  <si>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</si>
  <si>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</si>
  <si>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</si>
  <si>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</si>
  <si>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</si>
  <si>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</si>
  <si>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</si>
  <si>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</si>
  <si>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</si>
  <si>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</si>
  <si>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</si>
  <si>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</si>
  <si>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</si>
  <si>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</si>
  <si>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</si>
  <si>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</si>
  <si>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</si>
  <si>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311351121</t>
  </si>
  <si>
    <t>Zřízení oboustranného bednění nosných nadzákladových zdí</t>
  </si>
  <si>
    <t>m2</t>
  </si>
  <si>
    <t>CS ÚRS 2024 02</t>
  </si>
  <si>
    <t>4</t>
  </si>
  <si>
    <t>612818588</t>
  </si>
  <si>
    <t>PP</t>
  </si>
  <si>
    <t>Bednění nadzákladových zdí nosných rovné oboustranné za každou stranu zřízení</t>
  </si>
  <si>
    <t>Online PSC</t>
  </si>
  <si>
    <t>https://podminky.urs.cz/item/CS_URS_2024_02/311351121</t>
  </si>
  <si>
    <t>VV</t>
  </si>
  <si>
    <t>80*0,3</t>
  </si>
  <si>
    <t>311351122</t>
  </si>
  <si>
    <t>Odstranění oboustranného bednění nosných nadzákladových zdí</t>
  </si>
  <si>
    <t>-485325971</t>
  </si>
  <si>
    <t>Bednění nadzákladových zdí nosných rovné oboustranné za každou stranu odstranění</t>
  </si>
  <si>
    <t>https://podminky.urs.cz/item/CS_URS_2024_02/311351122</t>
  </si>
  <si>
    <t>6</t>
  </si>
  <si>
    <t>Úpravy povrchů, podlahy a osazování výplní</t>
  </si>
  <si>
    <t>629995101</t>
  </si>
  <si>
    <t>Očištění vnějších ploch tlakovou vodou</t>
  </si>
  <si>
    <t>739181850</t>
  </si>
  <si>
    <t>Očištění vnějších ploch tlakovou vodou omytím tlakovou vodou</t>
  </si>
  <si>
    <t>https://podminky.urs.cz/item/CS_URS_2024_02/629995101</t>
  </si>
  <si>
    <t>P</t>
  </si>
  <si>
    <t>Poznámka k položce:_x000D_
- očištění atik</t>
  </si>
  <si>
    <t>632451021</t>
  </si>
  <si>
    <t>Vyrovnávací potěr tl od 10 do 20 mm z MC 15 provedený v pásu</t>
  </si>
  <si>
    <t>-1017021091</t>
  </si>
  <si>
    <t>Potěr cementový vyrovnávací z malty (MC-15) v pásu o průměrné (střední) tl. od 10 do 20 mm</t>
  </si>
  <si>
    <t>https://podminky.urs.cz/item/CS_URS_2024_02/632451021</t>
  </si>
  <si>
    <t>Poznámka k položce:_x000D_
- vyrovnání atikové zídky po demontáži oplechování</t>
  </si>
  <si>
    <t>5</t>
  </si>
  <si>
    <t>632621132-1</t>
  </si>
  <si>
    <t>Vyrovnání nerovností podkladu jemnozrnou studenou asfaltovou směsí v tl. od 1-2 cm s mechanickým zhutněním ručním dusadlem</t>
  </si>
  <si>
    <t>-876058342</t>
  </si>
  <si>
    <t>Poznámka k položce:_x000D_
- po odbourání náběhových klínů je třeba vyrovnat podklad do odpovídajícího spádu směrem od atik</t>
  </si>
  <si>
    <t>80*0,25</t>
  </si>
  <si>
    <t>9</t>
  </si>
  <si>
    <t>Ostatní konstrukce a práce, bourání</t>
  </si>
  <si>
    <t>941211111</t>
  </si>
  <si>
    <t>Montáž lešení řadového rámového lehkého zatížení do 200 kg/m2 š od 0,6 do 0,9 m v do 10 m</t>
  </si>
  <si>
    <t>595721745</t>
  </si>
  <si>
    <t>Lešení řadové rámové lehké pracovní s podlahami s provozním zatížením tř. 3 do 200 kg/m2 šířky tř. SW06 od 0,6 do 0,9 m výšky do 10 m montáž</t>
  </si>
  <si>
    <t>https://podminky.urs.cz/item/CS_URS_2024_02/941211111</t>
  </si>
  <si>
    <t>3*16</t>
  </si>
  <si>
    <t>7</t>
  </si>
  <si>
    <t>941211211</t>
  </si>
  <si>
    <t>Příplatek k lešení řadovému rámovému lehkému do 200 kg/m2 š od 0,6 do 0,9 m v do 10 m za každý den použití</t>
  </si>
  <si>
    <t>201226766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</si>
  <si>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</si>
  <si>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https://podminky.urs.cz/item/CS_URS_2024_02/941211211</t>
  </si>
  <si>
    <t>48*45</t>
  </si>
  <si>
    <t>8</t>
  </si>
  <si>
    <t>941211811</t>
  </si>
  <si>
    <t>Demontáž lešení řadového rámového lehkého zatížení do 200 kg/m2 š od 0,6 do 0,9 m v do 10 m</t>
  </si>
  <si>
    <t>1012429448</t>
  </si>
  <si>
    <t>Lešení řadové rámové lehké pracovní s podlahami s provozním zatížením tř. 3 do 200 kg/m2 šířky tř. SW06 od 0,6 do 0,9 m výšky do 10 m demontáž</t>
  </si>
  <si>
    <t>https://podminky.urs.cz/item/CS_URS_2024_02/941211811</t>
  </si>
  <si>
    <t>962042521</t>
  </si>
  <si>
    <t>Bourání náběhových klínů před atikami z lehčeného betonu přes 1 m3</t>
  </si>
  <si>
    <t>m3</t>
  </si>
  <si>
    <t>CS ÚRS 2023 02</t>
  </si>
  <si>
    <t>863502698</t>
  </si>
  <si>
    <t>Bourání náběhových klínů před atikami z lehčeného betonu</t>
  </si>
  <si>
    <t>https://podminky.urs.cz/item/CS_URS_2023_02/962042521</t>
  </si>
  <si>
    <t>80*(0,6*0,6)/2</t>
  </si>
  <si>
    <t>10</t>
  </si>
  <si>
    <t>993111111</t>
  </si>
  <si>
    <t>Dovoz a odvoz lešení řadového do 10 km včetně naložení a složení</t>
  </si>
  <si>
    <t>-1843763596</t>
  </si>
  <si>
    <t>Dovoz a odvoz lešení včetně naložení a složení řadového, na vzdálenost do 10 km</t>
  </si>
  <si>
    <t>https://podminky.urs.cz/item/CS_URS_2024_02/993111111</t>
  </si>
  <si>
    <t>11</t>
  </si>
  <si>
    <t>993111119</t>
  </si>
  <si>
    <t>Příplatek k ceně dovozu a odvozu lešení řadového ZKD 10 km přes 10 km</t>
  </si>
  <si>
    <t>-369996810</t>
  </si>
  <si>
    <t>Dovoz a odvoz lešení včetně naložení a složení řadového, na vzdálenost Příplatek k ceně za každých dalších i započatých 10 km přes 10 km</t>
  </si>
  <si>
    <t>https://podminky.urs.cz/item/CS_URS_2024_02/993111119</t>
  </si>
  <si>
    <t>997</t>
  </si>
  <si>
    <t>Přesun sutě</t>
  </si>
  <si>
    <t>997013214</t>
  </si>
  <si>
    <t>Vnitrostaveništní doprava suti a vybouraných hmot pro budovy v přes 12 do 15 m ručně</t>
  </si>
  <si>
    <t>t</t>
  </si>
  <si>
    <t>2118129723</t>
  </si>
  <si>
    <t>Vnitrostaveništní doprava suti a vybouraných hmot vodorovně do 50 m s naložením ručně pro budovy a haly výšky přes 12 do 15 m</t>
  </si>
  <si>
    <t>https://podminky.urs.cz/item/CS_URS_2024_02/997013214</t>
  </si>
  <si>
    <t>13</t>
  </si>
  <si>
    <t>997013501</t>
  </si>
  <si>
    <t>Odvoz suti a vybouraných hmot na skládku nebo meziskládku do 1 km se složením</t>
  </si>
  <si>
    <t>1367509339</t>
  </si>
  <si>
    <t>Odvoz suti a vybouraných hmot na skládku nebo meziskládku se složením, na vzdálenost do 1 km</t>
  </si>
  <si>
    <t>https://podminky.urs.cz/item/CS_URS_2024_02/997013501</t>
  </si>
  <si>
    <t>14</t>
  </si>
  <si>
    <t>997013509</t>
  </si>
  <si>
    <t>Příplatek k odvozu suti a vybouraných hmot na skládku ZKD 1 km přes 1 km</t>
  </si>
  <si>
    <t>1078064598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</si>
  <si>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</si>
  <si>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</si>
  <si>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26,028*15 'Přepočtené koeficientem množství</t>
  </si>
  <si>
    <t>15</t>
  </si>
  <si>
    <t>997013631</t>
  </si>
  <si>
    <t>Poplatek za uložení na skládce (skládkovné) stavebního odpadu směsného kód odpadu 17 09 04</t>
  </si>
  <si>
    <t>1429496615</t>
  </si>
  <si>
    <t>Poplatek za uložení stavebního odpadu na skládce (skládkovné) směsného stavebního a demoličního zatříděného do Katalogu odpadů pod kódem 17 09 04</t>
  </si>
  <si>
    <t>https://podminky.urs.cz/item/CS_URS_2024_02/997013631</t>
  </si>
  <si>
    <t>998</t>
  </si>
  <si>
    <t>Přesun hmot</t>
  </si>
  <si>
    <t>16</t>
  </si>
  <si>
    <t>998012118</t>
  </si>
  <si>
    <t>Příplatek k přesunu hmot pro budovy monolitické s vyzdívaným pláštěm za zvětšený přesun do 5000 m</t>
  </si>
  <si>
    <t>-1600641759</t>
  </si>
  <si>
    <t>Přesun hmot pro budovy občanské výstavby, bydlení, výrobu a služby nosnou svislou konstrukcí tyčovou s vyzdívaným obvodovým pláštěm Příplatek k cenám za zvětšený přesun přes vymezenou vodorovnou dopravní vzdálenost do 5000 m</t>
  </si>
  <si>
    <t>https://podminky.urs.cz/item/CS_URS_2024_02/998012118</t>
  </si>
  <si>
    <t>17</t>
  </si>
  <si>
    <t>998012119</t>
  </si>
  <si>
    <t>Příplatek k přesunu hmot pro budovy monolitické s vyzdívaným pláštěm za zvětšený přesun ZKD 5000 m</t>
  </si>
  <si>
    <t>-1461629362</t>
  </si>
  <si>
    <t>Přesun hmot pro budovy občanské výstavby, bydlení, výrobu a služby nosnou svislou konstrukcí tyčovou s vyzdívaným obvodovým pláštěm Příplatek k cenám za zvětšený přesun přes vymezenou vodorovnou dopravní vzdálenost za každých dalších započatých 5000 m</t>
  </si>
  <si>
    <t>https://podminky.urs.cz/item/CS_URS_2024_02/998012119</t>
  </si>
  <si>
    <t>2,242*2 'Přepočtené koeficientem množství</t>
  </si>
  <si>
    <t>18</t>
  </si>
  <si>
    <t>998018003</t>
  </si>
  <si>
    <t>Přesun hmot pro budovy ruční pro budovy v přes 12 do 24 m</t>
  </si>
  <si>
    <t>-39705760</t>
  </si>
  <si>
    <t>Přesun hmot pro budovy občanské výstavby, bydlení, výrobu a služby ruční (bez užití mechanizace) vodorovná dopravní vzdálenost do 100 m pro budovy s jakoukoliv nosnou konstrukcí výšky přes 12 do 24 m</t>
  </si>
  <si>
    <t>https://podminky.urs.cz/item/CS_URS_2024_02/998018003</t>
  </si>
  <si>
    <t>PSV</t>
  </si>
  <si>
    <t>Práce a dodávky PSV</t>
  </si>
  <si>
    <t>712</t>
  </si>
  <si>
    <t>Povlakové krytiny</t>
  </si>
  <si>
    <t>19</t>
  </si>
  <si>
    <t>712300841</t>
  </si>
  <si>
    <t>Odstranění povlakové krytiny střech do 10° odškrabáním mechu s urovnáním povrchu a očištěním</t>
  </si>
  <si>
    <t>-39201459</t>
  </si>
  <si>
    <t>Ostatní práce při odstranění povlakové krytiny střech plochých do 10° mechu odškrabáním a očistěním s urovnáním povrchu</t>
  </si>
  <si>
    <t>https://podminky.urs.cz/item/CS_URS_2024_02/712300841</t>
  </si>
  <si>
    <t>Poznámka k položce:_x000D_
- očištění podkladu</t>
  </si>
  <si>
    <t>(5,5*8)*2</t>
  </si>
  <si>
    <t>16,5*13,5</t>
  </si>
  <si>
    <t>Součet</t>
  </si>
  <si>
    <t>20</t>
  </si>
  <si>
    <t>712300841.1</t>
  </si>
  <si>
    <t xml:space="preserve">Očištění podkladu před opravou zametením a vysátím střech plochých do 10° </t>
  </si>
  <si>
    <t>-1613701518</t>
  </si>
  <si>
    <t>https://podminky.urs.cz/item/CS_URS_2023_02/712300841.1</t>
  </si>
  <si>
    <t>Poznámka k položce:_x000D_
Odstarnění zbytků po bourání náběhových klínů</t>
  </si>
  <si>
    <t>80*(0,6+0,6)</t>
  </si>
  <si>
    <t>712300911</t>
  </si>
  <si>
    <t>Příplatek k opravě povlakové krytiny do 10° za správkový kus natěradly a AIP</t>
  </si>
  <si>
    <t>kus</t>
  </si>
  <si>
    <t>-1883700464</t>
  </si>
  <si>
    <t>Opravy povlakové krytiny střech plochých do 10° Příplatek k ceně za správkový kus natěradly a AIP</t>
  </si>
  <si>
    <t>https://podminky.urs.cz/item/CS_URS_2024_02/712300911</t>
  </si>
  <si>
    <t>22</t>
  </si>
  <si>
    <t>712300921</t>
  </si>
  <si>
    <t>Příplatek k opravě povlakové krytiny do 10° za správkový kus NAIP přitavením</t>
  </si>
  <si>
    <t>-731649892</t>
  </si>
  <si>
    <t>Opravy povlakové krytiny střech plochých do 10° Příplatek k ceně za správkový kus NAIP přitavením</t>
  </si>
  <si>
    <t>https://podminky.urs.cz/item/CS_URS_2024_02/712300921</t>
  </si>
  <si>
    <t>23</t>
  </si>
  <si>
    <t>M</t>
  </si>
  <si>
    <t>62855001</t>
  </si>
  <si>
    <t>pás asfaltový natavitelný modifikovaný SBS s vložkou z polyesterové rohože a spalitelnou PE fólií nebo jemnozrnným minerálním posypem na horním povrchu tl 4,0mm</t>
  </si>
  <si>
    <t>32</t>
  </si>
  <si>
    <t>103264930</t>
  </si>
  <si>
    <t>24</t>
  </si>
  <si>
    <t>712311101</t>
  </si>
  <si>
    <t>Provedení povlakové krytiny střech do 10° za studena lakem penetračním nebo asfaltovým</t>
  </si>
  <si>
    <t>1522091143</t>
  </si>
  <si>
    <t>Provedení povlakové krytiny střech plochých do 10° natěradly a tmely za studena nátěrem lakem penetračním nebo asfaltovým</t>
  </si>
  <si>
    <t>https://podminky.urs.cz/item/CS_URS_2023_02/712311101</t>
  </si>
  <si>
    <t>(0,6+0,6)*80</t>
  </si>
  <si>
    <t>25</t>
  </si>
  <si>
    <t>11163150</t>
  </si>
  <si>
    <t>lak penetrační asfaltový</t>
  </si>
  <si>
    <t>1296774834</t>
  </si>
  <si>
    <t>96*0,0025</t>
  </si>
  <si>
    <t>26</t>
  </si>
  <si>
    <t>712340832</t>
  </si>
  <si>
    <t>Odstranění povlakové krytiny střech do 10° z pásů NAIP přitavených v plné ploše dvouvrstvé</t>
  </si>
  <si>
    <t>-1534819751</t>
  </si>
  <si>
    <t>Odstranění povlakové krytiny střech plochých do 10° z přitavených pásů NAIP v plné ploše dvouvrstvé</t>
  </si>
  <si>
    <t>https://podminky.urs.cz/item/CS_URS_2024_02/712340832</t>
  </si>
  <si>
    <t>Poznámka k položce:_x000D_
- lepenka na spádových klínech pod vrstvou PURu</t>
  </si>
  <si>
    <t>27</t>
  </si>
  <si>
    <t>712341559</t>
  </si>
  <si>
    <t>Provedení povlakové krytiny střech do 10° pásy NAIP přitavením v plné ploše</t>
  </si>
  <si>
    <t>663408955</t>
  </si>
  <si>
    <t>Provedení povlakové krytiny střech plochých do 10° pásy přitavením NAIP v plné ploše</t>
  </si>
  <si>
    <t>https://podminky.urs.cz/item/CS_URS_2023_02/712341559</t>
  </si>
  <si>
    <t>Poznámka k položce:_x000D_
- izolace proti vodě v místě po odbourání náběhového klínu u atiky (po vyrovnání studeným asfaltem)</t>
  </si>
  <si>
    <t>28</t>
  </si>
  <si>
    <t>62832001</t>
  </si>
  <si>
    <t>pás asfaltový natavitelný oxidovaný s vložkou ze skleněné rohože typu V60 s jemnozrnným minerálním posypem tl 3,5mm</t>
  </si>
  <si>
    <t>-708105578</t>
  </si>
  <si>
    <t>96</t>
  </si>
  <si>
    <t>96*1,1655 'Přepočtené koeficientem množství</t>
  </si>
  <si>
    <t>29</t>
  </si>
  <si>
    <t>712340831-1</t>
  </si>
  <si>
    <t>Lokální odstranění svrchní nepřídržné asfaltové krytiny  střech plochých do 10° z přitavených pásů NAIP v plné ploše jednovrstvé do 10% z celkové plochy</t>
  </si>
  <si>
    <t>-1920261094</t>
  </si>
  <si>
    <t>Lokální odstranění svrchní nepřídržné asfaltové krytiny střech plochých do 10° z přitavených pásů NAIP v plné ploše jednovrstvé do 10% z celkové plochy</t>
  </si>
  <si>
    <t>https://podminky.urs.cz/item/CS_URS_2023_02/712340831-1</t>
  </si>
  <si>
    <t>Poznámka k položce:_x000D_
- lokální opravy</t>
  </si>
  <si>
    <t>30</t>
  </si>
  <si>
    <t>712363003</t>
  </si>
  <si>
    <t>Provedení povlakové krytina střech do 10° spoj 2 pásů fólií PVC horkovzdušným navařením</t>
  </si>
  <si>
    <t>m</t>
  </si>
  <si>
    <t>-1817406843</t>
  </si>
  <si>
    <t>Provedení povlakové krytiny střech plochých do 10° fólií termoplastickou mPVC (měkčené PVC) vytvoření spoje dvou pásů fólií horkovzdušným navařením</t>
  </si>
  <si>
    <t>https://podminky.urs.cz/item/CS_URS_2024_02/712363003</t>
  </si>
  <si>
    <t>"atika" 80*2</t>
  </si>
  <si>
    <t>"plocha" (13,5/1,5)*16,5</t>
  </si>
  <si>
    <t>31</t>
  </si>
  <si>
    <t>712363005</t>
  </si>
  <si>
    <t>Provedení povlakové krytiny střech do 10° navařením fólie PVC na oplechování v plné ploše</t>
  </si>
  <si>
    <t>-1350631111</t>
  </si>
  <si>
    <t>Provedení povlakové krytiny střech plochých do 10° fólií termoplastickou mPVC (měkčené PVC) aplikace fólie na oplechování (na tzv. fóliový plech) horkovzdušným navařením v plné ploše</t>
  </si>
  <si>
    <t>https://podminky.urs.cz/item/CS_URS_2024_02/712363005</t>
  </si>
  <si>
    <t>"atiky"(80*2)*(0,1+0,17+0,1)</t>
  </si>
  <si>
    <t>712363115</t>
  </si>
  <si>
    <t>Provedení povlakové krytiny střech do 10° zaizolování prostupů kruhového průřezu D do 300 mm</t>
  </si>
  <si>
    <t>-1268482520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</si>
  <si>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</si>
  <si>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https://podminky.urs.cz/item/CS_URS_2024_02/712363115</t>
  </si>
  <si>
    <t>Poznámka k položce:_x000D_
- nohy nosné konstrukce fotovoitaliky_x000D_
- položka obsahuje také montáž nerezového stahovacího pásku kolem manžety a vytmelení PU tmelem (materiály ve specifikaci)</t>
  </si>
  <si>
    <t>33</t>
  </si>
  <si>
    <t>28342025</t>
  </si>
  <si>
    <t>manžeta těsnící pro prostupy hydroizolací z PVC otevřená kruhová vnitřní průměr 72-83</t>
  </si>
  <si>
    <t>-513940291</t>
  </si>
  <si>
    <t>34</t>
  </si>
  <si>
    <t>2834201.1</t>
  </si>
  <si>
    <t>manžeta těsnící pro prostupy hydroizolací z PVC uzavřená kruhová vnitřní průměr 500</t>
  </si>
  <si>
    <t>-353698130</t>
  </si>
  <si>
    <t>35</t>
  </si>
  <si>
    <t>28655027</t>
  </si>
  <si>
    <t>pás nekonečný nerez 14mm</t>
  </si>
  <si>
    <t>1921082848</t>
  </si>
  <si>
    <t>0,25*68</t>
  </si>
  <si>
    <t>1,6*2</t>
  </si>
  <si>
    <t>36</t>
  </si>
  <si>
    <t>28655028</t>
  </si>
  <si>
    <t>zámek nerez k pásu pro š. 14mm</t>
  </si>
  <si>
    <t>1596296925</t>
  </si>
  <si>
    <t>37</t>
  </si>
  <si>
    <t>712363116</t>
  </si>
  <si>
    <t>Provedení povlakové krytiny střech do 10° zaizolování prostupů kruhového průřezu D přes 300 do 500 mm</t>
  </si>
  <si>
    <t>429148770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</si>
  <si>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</si>
  <si>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https://podminky.urs.cz/item/CS_URS_2024_02/712363116</t>
  </si>
  <si>
    <t>38</t>
  </si>
  <si>
    <t>712363352</t>
  </si>
  <si>
    <t>Povlakové krytiny střech do 10° z tvarovaných poplastovaných lišt délky 2 m koutová lišta vnitřní rš 100 mm</t>
  </si>
  <si>
    <t>-643049151</t>
  </si>
  <si>
    <t>Povlakové krytiny střech plochých do 10° z tvarovaných poplastovaných lišt pro mPVC vnitřní koutová lišta rš 100 mm</t>
  </si>
  <si>
    <t>https://podminky.urs.cz/item/CS_URS_2024_02/712363352</t>
  </si>
  <si>
    <t>Poznámka k položce:_x000D_
- nástavby VZT</t>
  </si>
  <si>
    <t>39</t>
  </si>
  <si>
    <t>712363353</t>
  </si>
  <si>
    <t>Povlakové krytiny střech do 10° z tvarovaných poplastovaných lišt délky 2 m koutová lišta vnější rš 100 mm</t>
  </si>
  <si>
    <t>1969377877</t>
  </si>
  <si>
    <t>Povlakové krytiny střech plochých do 10° z tvarovaných poplastovaných lišt pro mPVC vnější koutová lišta rš 100 mm</t>
  </si>
  <si>
    <t>https://podminky.urs.cz/item/CS_URS_2024_02/712363353</t>
  </si>
  <si>
    <t>80 "obvod"</t>
  </si>
  <si>
    <t>40</t>
  </si>
  <si>
    <t>712363369</t>
  </si>
  <si>
    <t>Povlakové krytiny střech do 10° z tvarovaných poplastovaných lišt délky 2 m příklopná lišta rš 100 mm</t>
  </si>
  <si>
    <t>1452509544</t>
  </si>
  <si>
    <t>Povlakové krytiny střech plochých do 10° z tvarovaných poplastovaných lišt pro mPVC příklopná lišta rš 100 mm</t>
  </si>
  <si>
    <t>https://podminky.urs.cz/item/CS_URS_2024_02/712363369</t>
  </si>
  <si>
    <t>Poznámka k položce:_x000D_
- parapet</t>
  </si>
  <si>
    <t>41</t>
  </si>
  <si>
    <t>712363384</t>
  </si>
  <si>
    <t>Povlakové krytiny střech do 10° z tvarovaných poplastovaných lišt pro profily atypické výroby o větší rš</t>
  </si>
  <si>
    <t>1050345432</t>
  </si>
  <si>
    <t>Povlakové krytiny střech plochých do 10° z tvarovaných poplastovaných lišt ostatní atypická výroba profilů o větší rš</t>
  </si>
  <si>
    <t>https://podminky.urs.cz/item/CS_URS_2024_02/712363384</t>
  </si>
  <si>
    <t>Poznámka k položce:_x000D_
- profil ve tvaru L na vnější hranu desky OSB vodorovná plocha 17 cm, svislá 8 cm</t>
  </si>
  <si>
    <t>42</t>
  </si>
  <si>
    <t>712363404</t>
  </si>
  <si>
    <t>Provedení povlak krytiny mechanicky kotvenou do betonu TI tl do 100 mm vnitřní pole, budova v do 18 m</t>
  </si>
  <si>
    <t>-1065152263</t>
  </si>
  <si>
    <t>Provedení povlakové krytiny střech plochých do 10° z mechanicky kotvených hydroizolačních fólií včetně položení fólie a horkovzdušného svaření tl. tepelné izolace do 100 mm budovy výšky do 18 m, kotvené do betonu vnitřní pole</t>
  </si>
  <si>
    <t>https://podminky.urs.cz/item/CS_URS_2024_02/712363404</t>
  </si>
  <si>
    <t>(6*4,5)*2</t>
  </si>
  <si>
    <t>14,5*11,5</t>
  </si>
  <si>
    <t>43</t>
  </si>
  <si>
    <t>712363405</t>
  </si>
  <si>
    <t>Provedení povlak krytiny mechanicky kotvenou do betonu TI tl do 100 mm krajní pole, budova v do 18 m</t>
  </si>
  <si>
    <t>-2059551813</t>
  </si>
  <si>
    <t>Provedení povlakové krytiny střech plochých do 10° z mechanicky kotvených hydroizolačních fólií včetně položení fólie a horkovzdušného svaření tl. tepelné izolace do 100 mm budovy výšky do 18 m, kotvené do betonu krajní pole</t>
  </si>
  <si>
    <t>https://podminky.urs.cz/item/CS_URS_2024_02/712363405</t>
  </si>
  <si>
    <t>(5,5+8+5,5)*2</t>
  </si>
  <si>
    <t>(5,5+16,5)*2</t>
  </si>
  <si>
    <t>44</t>
  </si>
  <si>
    <t>712363406</t>
  </si>
  <si>
    <t>Provedení povlak krytiny mechanicky kotvenou do betonu TI tl do 100 mm rohové pole, budova v do 18 m</t>
  </si>
  <si>
    <t>-258455850</t>
  </si>
  <si>
    <t>Provedení povlakové krytiny střech plochých do 10° z mechanicky kotvených hydroizolačních fólií včetně položení fólie a horkovzdušného svaření tl. tepelné izolace do 100 mm budovy výšky do 18 m, kotvené do betonu rohové pole</t>
  </si>
  <si>
    <t>https://podminky.urs.cz/item/CS_URS_2024_02/712363406</t>
  </si>
  <si>
    <t>8*3</t>
  </si>
  <si>
    <t>45</t>
  </si>
  <si>
    <t>28322012</t>
  </si>
  <si>
    <t>fólie hydroizolační střešní mPVC mechanicky kotvená šedá tl 1,5mm</t>
  </si>
  <si>
    <t>1373486597</t>
  </si>
  <si>
    <t>220,75+82+24</t>
  </si>
  <si>
    <t>326,75*1,2 'Přepočtené koeficientem množství</t>
  </si>
  <si>
    <t>46</t>
  </si>
  <si>
    <t>712391171</t>
  </si>
  <si>
    <t>Provedení povlakové krytiny střech do 10° podkladní textilní vrstvy</t>
  </si>
  <si>
    <t>-551136872</t>
  </si>
  <si>
    <t>Provedení povlakové krytiny střech plochých do 10° -ostatní práce provedení vrstvy textilní podkladní</t>
  </si>
  <si>
    <t>https://podminky.urs.cz/item/CS_URS_2024_02/712391171</t>
  </si>
  <si>
    <t>80*(0,5+0,35)"atiky"</t>
  </si>
  <si>
    <t>(5,5*8)*2"plocha"</t>
  </si>
  <si>
    <t>(16,5*13,5)"plocha"</t>
  </si>
  <si>
    <t>47</t>
  </si>
  <si>
    <t>69311317</t>
  </si>
  <si>
    <t>textilie netkaná HPPE 300g/m2</t>
  </si>
  <si>
    <t>1570897234</t>
  </si>
  <si>
    <t>378,75*1,155 'Přepočtené koeficientem množství</t>
  </si>
  <si>
    <t>48</t>
  </si>
  <si>
    <t>71239909.1</t>
  </si>
  <si>
    <t xml:space="preserve">Příplatek k povlakové krytině střech do 10° za ztížené podmínky </t>
  </si>
  <si>
    <t>789210077</t>
  </si>
  <si>
    <t>Příplatek k povlakové krytině střech do 10° za ztížené podmínky</t>
  </si>
  <si>
    <t>Poznámka k položce:_x000D_
- položka obsahuje náklady za ztížené podmínky při zvedání stávajících kabelových rozvodů a lávek _x000D_
- položka obsahuje náklady za ztížené podmínky při montáži izolace kolem sloupků fotovoltaiky</t>
  </si>
  <si>
    <t>49</t>
  </si>
  <si>
    <t>998712121</t>
  </si>
  <si>
    <t>Přesun hmot tonážní pro krytiny povlakové ruční v objektech v do 6 m</t>
  </si>
  <si>
    <t>-1266382304</t>
  </si>
  <si>
    <t>Přesun hmot pro povlakové krytiny stanovený z hmotnosti přesunovaného materiálu vodorovná dopravní vzdálenost do 50 m ruční (bez užití mechanizace) v objektech výšky do 6 m</t>
  </si>
  <si>
    <t>https://podminky.urs.cz/item/CS_URS_2024_02/998712121</t>
  </si>
  <si>
    <t>50</t>
  </si>
  <si>
    <t>998712294</t>
  </si>
  <si>
    <t>Příplatek k přesunu hmot procentnímu pro krytiny povlakové za zvětšený přesun do 1000 m</t>
  </si>
  <si>
    <t>%</t>
  </si>
  <si>
    <t>90330025</t>
  </si>
  <si>
    <t>Přesun hmot pro povlakové krytiny stanovený procentní sazbou (%) z ceny vodorovná dopravní vzdálenost do 50 m Příplatek k cenám za zvětšený přesun přes vymezenou vodorovnou dopravní vzdálenost do 1000 m</t>
  </si>
  <si>
    <t>https://podminky.urs.cz/item/CS_URS_2024_02/998712294</t>
  </si>
  <si>
    <t>51</t>
  </si>
  <si>
    <t>998712299</t>
  </si>
  <si>
    <t>Příplatek k přesunu hmot procentnímu pro krytiny povlakové za zvětšený přesun ZKD 1000 m</t>
  </si>
  <si>
    <t>1972080969</t>
  </si>
  <si>
    <t>Přesun hmot pro povlakové krytiny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</si>
  <si>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https://podminky.urs.cz/item/CS_URS_2024_02/998712299</t>
  </si>
  <si>
    <t>0,0666666666666667*15 'Přepočtené koeficientem množství</t>
  </si>
  <si>
    <t>713</t>
  </si>
  <si>
    <t>Izolace tepelné</t>
  </si>
  <si>
    <t>52</t>
  </si>
  <si>
    <t>713140842-1</t>
  </si>
  <si>
    <t>Odstranění tepelné izolace střech plochých z nástřiku PUR nasáklého vodouna stávajícím asfaltovém izolačním pásu, tloušťka izolace do 100 mm</t>
  </si>
  <si>
    <t>-863626172</t>
  </si>
  <si>
    <t>https://podminky.urs.cz/item/CS_URS_2023_02/713140842-1</t>
  </si>
  <si>
    <t>Poznámka k položce:_x000D_
Mechanické odstranění nástřiku PUR ručními nástroji.</t>
  </si>
  <si>
    <t>53</t>
  </si>
  <si>
    <t>713141131</t>
  </si>
  <si>
    <t>Montáž izolace tepelné střech plochých lepené za studena plně 1 vrstva rohoží, pásů, dílců, desek</t>
  </si>
  <si>
    <t>-1351483618</t>
  </si>
  <si>
    <t>Montáž tepelné izolace střech plochých rohožemi, pásy, deskami, dílci, bloky (izolační materiál ve specifikaci) přilepenými za studena jednovrstvá zplna</t>
  </si>
  <si>
    <t>https://podminky.urs.cz/item/CS_URS_2024_02/713141131</t>
  </si>
  <si>
    <t>Poznámka k položce:_x000D_
- svislé části vnitřních ploch atik</t>
  </si>
  <si>
    <t>80*0,35</t>
  </si>
  <si>
    <t>54</t>
  </si>
  <si>
    <t>28372309</t>
  </si>
  <si>
    <t>deska EPS 100 pro konstrukce s běžným zatížením λ=0,037 tl 100mm</t>
  </si>
  <si>
    <t>-2022809637</t>
  </si>
  <si>
    <t>28*1,05 'Přepočtené koeficientem množství</t>
  </si>
  <si>
    <t>55</t>
  </si>
  <si>
    <t>713141136</t>
  </si>
  <si>
    <t>Montáž izolace tepelné střech plochých lepené za studena nízkoexpanzní (PUR) pěnou 1 vrstva rohoží, pásů, dílců, desek</t>
  </si>
  <si>
    <t>-1871447651</t>
  </si>
  <si>
    <t>Montáž tepelné izolace střech plochých rohožemi, pásy, deskami, dílci, bloky (izolační materiál ve specifikaci) přilepenými za studena jednovrstvá nízkoexpanzní (PUR) pěnou</t>
  </si>
  <si>
    <t>https://podminky.urs.cz/item/CS_URS_2024_02/713141136</t>
  </si>
  <si>
    <t xml:space="preserve">Poznámka k položce:_x000D_
- montáž izolace mezi atikové trámky </t>
  </si>
  <si>
    <t>80*0,5</t>
  </si>
  <si>
    <t>56</t>
  </si>
  <si>
    <t>-503955460</t>
  </si>
  <si>
    <t>40*1,05 'Přepočtené koeficientem množství</t>
  </si>
  <si>
    <t>57</t>
  </si>
  <si>
    <t>28376141</t>
  </si>
  <si>
    <t>klín izolační spád do 5% EPS 100</t>
  </si>
  <si>
    <t>-139076650</t>
  </si>
  <si>
    <t>Poznámka k položce:_x000D_
- spádový klín 100 cm x 50 cm ve spádu 10 cm - 12 cm</t>
  </si>
  <si>
    <t>40*0,11</t>
  </si>
  <si>
    <t>58</t>
  </si>
  <si>
    <t>1661756410</t>
  </si>
  <si>
    <t>16*8</t>
  </si>
  <si>
    <t>59</t>
  </si>
  <si>
    <t>-749492464</t>
  </si>
  <si>
    <t>128*1,05 'Přepočtené koeficientem množství</t>
  </si>
  <si>
    <t>60</t>
  </si>
  <si>
    <t>713141223</t>
  </si>
  <si>
    <t>Přikotvení tepelné izolace šrouby do betonu pro izolaci tl přes 60 do 100 mm</t>
  </si>
  <si>
    <t>1359549655</t>
  </si>
  <si>
    <t>Montáž tepelné izolace střech plochých mechanické přikotvení šrouby včetně dodávky šroubů, bez položení tepelné izolace tl. izolace do 100 mm do betonu</t>
  </si>
  <si>
    <t>https://podminky.urs.cz/item/CS_URS_2024_02/713141223</t>
  </si>
  <si>
    <t>61</t>
  </si>
  <si>
    <t>998713121</t>
  </si>
  <si>
    <t>Přesun hmot tonážní pro izolace tepelné ruční v objektech v do 6 m</t>
  </si>
  <si>
    <t>-35999605</t>
  </si>
  <si>
    <t>Přesun hmot pro izolace tepelné stanovený z hmotnosti přesunovaného materiálu vodorovná dopravní vzdálenost do 50 m ruční (bez užití mechanizace) v objektech výšky do 6 m</t>
  </si>
  <si>
    <t>https://podminky.urs.cz/item/CS_URS_2024_02/998713121</t>
  </si>
  <si>
    <t>62</t>
  </si>
  <si>
    <t>998713294</t>
  </si>
  <si>
    <t>Příplatek k přesunu hmot procentnímu pro izolace tepelné za zvětšený přesun do 1000 m</t>
  </si>
  <si>
    <t>250189876</t>
  </si>
  <si>
    <t>Přesun hmot pro izolace tepelné stanovený procentní sazbou (%) z ceny vodorovná dopravní vzdálenost do 50 m Příplatek k cenám za zvětšený přesun přes vymezenou vodorovnou dopravní vzdálenost do 1000 m</t>
  </si>
  <si>
    <t>https://podminky.urs.cz/item/CS_URS_2024_02/998713294</t>
  </si>
  <si>
    <t>63</t>
  </si>
  <si>
    <t>998713299</t>
  </si>
  <si>
    <t>Příplatek k přesunu hmot procentnímu pro izolace tepelné za zvětšený přesun ZKD 1000 m</t>
  </si>
  <si>
    <t>-843560867</t>
  </si>
  <si>
    <t>Přesun hmot pro izolace tepelné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</si>
  <si>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https://podminky.urs.cz/item/CS_URS_2024_02/998713299</t>
  </si>
  <si>
    <t>721</t>
  </si>
  <si>
    <t>Zdravotechnika - vnitřní kanalizace</t>
  </si>
  <si>
    <t>64</t>
  </si>
  <si>
    <t>721239114</t>
  </si>
  <si>
    <t>Montáž střešního vtoku svislý odtok do DN 160 ostatní typ</t>
  </si>
  <si>
    <t>1717302734</t>
  </si>
  <si>
    <t>Střešní vtoky (vpusti) montáž střešních vtoků ostatních typů se svislým odtokem do DN 160</t>
  </si>
  <si>
    <t>https://podminky.urs.cz/item/CS_URS_2024_02/721239114</t>
  </si>
  <si>
    <t>65</t>
  </si>
  <si>
    <t>56231108</t>
  </si>
  <si>
    <t>vtok střešní svislý s manžetou pro PVC-P hydroizolaci plochých střech DN 160</t>
  </si>
  <si>
    <t>-1622820457</t>
  </si>
  <si>
    <t>66</t>
  </si>
  <si>
    <t>5891</t>
  </si>
  <si>
    <t>materiál pro úpravu podkladu pro novou střešní vpusť</t>
  </si>
  <si>
    <t>-105443225</t>
  </si>
  <si>
    <t>741</t>
  </si>
  <si>
    <t>Elektroinstalace - silnoproud</t>
  </si>
  <si>
    <t>67</t>
  </si>
  <si>
    <t>741420001</t>
  </si>
  <si>
    <t>Montáž drát nebo lano hromosvodné svodové D do 10 mm s podpěrou</t>
  </si>
  <si>
    <t>733188117</t>
  </si>
  <si>
    <t>Montáž hromosvodného vedení svodových drátů nebo lan s podpěrami, Ø do 10 mm</t>
  </si>
  <si>
    <t>https://podminky.urs.cz/item/CS_URS_2024_02/741420001</t>
  </si>
  <si>
    <t>68</t>
  </si>
  <si>
    <t>35441077</t>
  </si>
  <si>
    <t>drát D 8mm AlMgSi</t>
  </si>
  <si>
    <t>kg</t>
  </si>
  <si>
    <t>130664098</t>
  </si>
  <si>
    <t>15*0,14</t>
  </si>
  <si>
    <t>69</t>
  </si>
  <si>
    <t>35442270</t>
  </si>
  <si>
    <t>podpěra vedení na ploché střechy pr. 140mm, plastový zámek, výška vedení 100mm, plast s betonem, 1 kg</t>
  </si>
  <si>
    <t>1661891407</t>
  </si>
  <si>
    <t>70</t>
  </si>
  <si>
    <t>35441875</t>
  </si>
  <si>
    <t>svorka křížová pro vodič D 6-10mm</t>
  </si>
  <si>
    <t>1825585986</t>
  </si>
  <si>
    <t>71</t>
  </si>
  <si>
    <t>35441895</t>
  </si>
  <si>
    <t>svorka připojovací k připojení kovových částí</t>
  </si>
  <si>
    <t>-2108789850</t>
  </si>
  <si>
    <t>72</t>
  </si>
  <si>
    <t>35441885</t>
  </si>
  <si>
    <t>svorka spojovací pro lano D 8-10mm</t>
  </si>
  <si>
    <t>-1639591160</t>
  </si>
  <si>
    <t>73</t>
  </si>
  <si>
    <t>741420011</t>
  </si>
  <si>
    <t>Montáž drát nebo lano hromosvodné svodové D do 10 mm bez podpěry</t>
  </si>
  <si>
    <t>-1724634405</t>
  </si>
  <si>
    <t>Montáž hromosvodného vedení svodových drátů nebo lan bez podpěr, Ø do 10 mm</t>
  </si>
  <si>
    <t>https://podminky.urs.cz/item/CS_URS_2024_02/741420011</t>
  </si>
  <si>
    <t>80</t>
  </si>
  <si>
    <t>74</t>
  </si>
  <si>
    <t>-1163343880</t>
  </si>
  <si>
    <t>80*0,14</t>
  </si>
  <si>
    <t>75</t>
  </si>
  <si>
    <t>741421813</t>
  </si>
  <si>
    <t>Demontáž drátu nebo lana svodového vedení D přes 8 mm kolmý svod</t>
  </si>
  <si>
    <t>505523457</t>
  </si>
  <si>
    <t>Demontáž hromosvodného vedení bez zachování funkčnosti svodových drátů nebo lan kolmého svodu, průměru přes 8 mm</t>
  </si>
  <si>
    <t>https://podminky.urs.cz/item/CS_URS_2024_02/741421813</t>
  </si>
  <si>
    <t>80"obvod atiky"</t>
  </si>
  <si>
    <t>15"připojení ostatních konstrukcí"</t>
  </si>
  <si>
    <t>76</t>
  </si>
  <si>
    <t>741421843</t>
  </si>
  <si>
    <t>Demontáž svorky šroubové hromosvodné se 2 šrouby</t>
  </si>
  <si>
    <t>1770996037</t>
  </si>
  <si>
    <t>Demontáž hromosvodného vedení bez zachování funkčnosti svorek šroubových se 2 šrouby</t>
  </si>
  <si>
    <t>https://podminky.urs.cz/item/CS_URS_2024_02/741421843</t>
  </si>
  <si>
    <t>2*15</t>
  </si>
  <si>
    <t>77</t>
  </si>
  <si>
    <t>741421855</t>
  </si>
  <si>
    <t>Demontáž vedení hromosvodné-podpěra střešní pro plochou střechu</t>
  </si>
  <si>
    <t>2044221576</t>
  </si>
  <si>
    <t>Demontáž hromosvodného vedení podpěr střešního vedení pro plochou střechu</t>
  </si>
  <si>
    <t>https://podminky.urs.cz/item/CS_URS_2024_02/741421855</t>
  </si>
  <si>
    <t>80+15</t>
  </si>
  <si>
    <t>78</t>
  </si>
  <si>
    <t>741810001</t>
  </si>
  <si>
    <t>Celková prohlídka elektrického rozvodu a zařízení do 100 000,- Kč</t>
  </si>
  <si>
    <t>-531925000</t>
  </si>
  <si>
    <t>Zkoušky a prohlídky elektrických rozvodů a zařízení celková prohlídka a vyhotovení revizní zprávy pro objem montážních prací do 100 tis. Kč</t>
  </si>
  <si>
    <t>https://podminky.urs.cz/item/CS_URS_2024_02/741810001</t>
  </si>
  <si>
    <t>762</t>
  </si>
  <si>
    <t>Konstrukce tesařské</t>
  </si>
  <si>
    <t>79</t>
  </si>
  <si>
    <t>762083122</t>
  </si>
  <si>
    <t>Impregnace řeziva proti dřevokaznému hmyzu, houbám a plísním máčením třída ohrožení 3 a 4</t>
  </si>
  <si>
    <t>56544624</t>
  </si>
  <si>
    <t>Impregnace řeziva máčením proti dřevokaznému hmyzu, houbám a plísním, třída ohrožení 3 a 4 (dřevo v exteriéru)</t>
  </si>
  <si>
    <t>https://podminky.urs.cz/item/CS_URS_2024_02/762083122</t>
  </si>
  <si>
    <t>762361114</t>
  </si>
  <si>
    <t>Montáž spádových klínů pro střechy rovné z řeziva průřezové pl do 120 cm2</t>
  </si>
  <si>
    <t>1393447925</t>
  </si>
  <si>
    <t>Montáž spádových klínů pro rovné střechy s připojením na nosnou konstrukci z řeziva průřezové plochy do 120 cm2</t>
  </si>
  <si>
    <t>https://podminky.urs.cz/item/CS_URS_2024_02/762361114</t>
  </si>
  <si>
    <t>81</t>
  </si>
  <si>
    <t>60512125</t>
  </si>
  <si>
    <t>hranol stavební řezivo průřezu do 120cm2 do dl 6m</t>
  </si>
  <si>
    <t>-1359243725</t>
  </si>
  <si>
    <t>Poznámka k položce:_x000D_
- hranol 100x100 mm á 50 cm po 50-ti cm.</t>
  </si>
  <si>
    <t>80*0,1*0,1</t>
  </si>
  <si>
    <t>82</t>
  </si>
  <si>
    <t>54825105</t>
  </si>
  <si>
    <t>kování tesařské úhelník 90° typ1 60x40x40x2,0mm</t>
  </si>
  <si>
    <t>-1257609006</t>
  </si>
  <si>
    <t>(80*2)*4</t>
  </si>
  <si>
    <t>83</t>
  </si>
  <si>
    <t>31140103</t>
  </si>
  <si>
    <t>vrut ocelový se šestihrannou hlavou ZB 6x40mm</t>
  </si>
  <si>
    <t>100 kus</t>
  </si>
  <si>
    <t>-1440593697</t>
  </si>
  <si>
    <t>84</t>
  </si>
  <si>
    <t>59040006</t>
  </si>
  <si>
    <t>hmoždinka natloukací s rovným lemem 8x80mm</t>
  </si>
  <si>
    <t>-1430009503</t>
  </si>
  <si>
    <t>85</t>
  </si>
  <si>
    <t>762361312</t>
  </si>
  <si>
    <t>Konstrukční a vyrovnávací vrstva pod klempířské prvky (atiky) z desek dřevoštěpkových tl 22 mm</t>
  </si>
  <si>
    <t>1017739548</t>
  </si>
  <si>
    <t>Konstrukční vrstva pod klempířské prvky pro oplechování horních ploch zdí a nadezdívek (atik) z desek dřevoštěpkových šroubovaných do podkladu, tloušťky desky 22 mm</t>
  </si>
  <si>
    <t>https://podminky.urs.cz/item/CS_URS_2024_02/762361312</t>
  </si>
  <si>
    <t>Poznámka k položce:_x000D_
- záklop atikové zídky ze tří stran 10+50+10 cm</t>
  </si>
  <si>
    <t>(0,1+0,5+0,1)*80</t>
  </si>
  <si>
    <t>86</t>
  </si>
  <si>
    <t>998762121</t>
  </si>
  <si>
    <t>Přesun hmot tonážní pro kce tesařské ruční v objektech v do 6 m</t>
  </si>
  <si>
    <t>385371614</t>
  </si>
  <si>
    <t>Přesun hmot pro konstrukce tesařské stanovený z hmotnosti přesunovaného materiálu vodorovná dopravní vzdálenost do 50 m ruční (bez užití mechanizace) v objektech výšky do 6 m</t>
  </si>
  <si>
    <t>https://podminky.urs.cz/item/CS_URS_2024_02/998762121</t>
  </si>
  <si>
    <t>87</t>
  </si>
  <si>
    <t>998762294</t>
  </si>
  <si>
    <t>Příplatek k přesunu hmot procentnímu pro kce tesařské za zvětšený přesun do 1000 m</t>
  </si>
  <si>
    <t>-516241572</t>
  </si>
  <si>
    <t>Přesun hmot pro konstrukce tesařské stanovený procentní sazbou (%) z ceny vodorovná dopravní vzdálenost do 50 m Příplatek k cenám za zvětšený přesun přes vymezenou vodorovnou dopravní vzdálenost do 1000 m</t>
  </si>
  <si>
    <t>https://podminky.urs.cz/item/CS_URS_2024_02/998762294</t>
  </si>
  <si>
    <t>88</t>
  </si>
  <si>
    <t>998762299</t>
  </si>
  <si>
    <t>Příplatek k přesunu hmot procentnímu pro kce tesařské za zvětšený přesun ZKD 1000 m</t>
  </si>
  <si>
    <t>-937887163</t>
  </si>
  <si>
    <t>Přesun hmot pro konstrukce tesařské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</si>
  <si>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https://podminky.urs.cz/item/CS_URS_2024_02/998762299</t>
  </si>
  <si>
    <t>764</t>
  </si>
  <si>
    <t>Konstrukce klempířské</t>
  </si>
  <si>
    <t>89</t>
  </si>
  <si>
    <t>764002841</t>
  </si>
  <si>
    <t>Demontáž oplechování horních ploch zdí a nadezdívek do suti</t>
  </si>
  <si>
    <t>160616259</t>
  </si>
  <si>
    <t>Demontáž klempířských konstrukcí oplechování horních ploch zdí a nadezdívek do suti</t>
  </si>
  <si>
    <t>https://podminky.urs.cz/item/CS_URS_2024_02/764002841</t>
  </si>
  <si>
    <t>90</t>
  </si>
  <si>
    <t>764204105</t>
  </si>
  <si>
    <t>Montáž oplechování horních ploch a atik bez rohů rš do 400 mm</t>
  </si>
  <si>
    <t>1856497325</t>
  </si>
  <si>
    <t>Montáž oplechování horních ploch zdí a nadezdívek (atik) rozvinuté šířky do 400 mm</t>
  </si>
  <si>
    <t>https://podminky.urs.cz/item/CS_URS_2024_02/764204105</t>
  </si>
  <si>
    <t>Poznámka k položce:_x000D_
- Cena obsahuje vlastní zaměření a výrobu oplechování_x000D_
- Oplechování atky bude provedeno z lakovaného Pz  plechu tl. 0,6 mm o r.š. 380 mm_x000D_
- Kotvení oplechování do desek OSB a z čela do trámků nové atiky po 25 cm_x000D_
- Spoje budou na vazbu široké 10 cm na PU tmel a nýtované nerez nýty po 2m</t>
  </si>
  <si>
    <t>91</t>
  </si>
  <si>
    <t>13814185</t>
  </si>
  <si>
    <t>plech hladký Pz jakost EN 10143 tl 0,6mm tabule</t>
  </si>
  <si>
    <t>1199527981</t>
  </si>
  <si>
    <t>(80*0,005)*0,38</t>
  </si>
  <si>
    <t>0,152*1,1 'Přepočtené koeficientem množství</t>
  </si>
  <si>
    <t>92</t>
  </si>
  <si>
    <t>5534960.1</t>
  </si>
  <si>
    <t>klobouček šroubu D 30mm</t>
  </si>
  <si>
    <t>-1691919041</t>
  </si>
  <si>
    <t>(80*3)/0,25</t>
  </si>
  <si>
    <t>93</t>
  </si>
  <si>
    <t>GRT.360050050</t>
  </si>
  <si>
    <t>těsnící a fixační tmel PU 50</t>
  </si>
  <si>
    <t>54799565</t>
  </si>
  <si>
    <t>94</t>
  </si>
  <si>
    <t>31141010</t>
  </si>
  <si>
    <t>vrut nerezový do dřeva D 5x60mm</t>
  </si>
  <si>
    <t>-1316482659</t>
  </si>
  <si>
    <t>"Oplechování atiky z lakovaného Pz plechu"800</t>
  </si>
  <si>
    <t>"montáž poplastovaných profilů" (80*2)/0,25</t>
  </si>
  <si>
    <t>"montáž desky OSB" (80*2)/0,25</t>
  </si>
  <si>
    <t>95</t>
  </si>
  <si>
    <t>31164120</t>
  </si>
  <si>
    <t>nýt nerez trhací 3x8mm</t>
  </si>
  <si>
    <t>1850542591</t>
  </si>
  <si>
    <t>998764121</t>
  </si>
  <si>
    <t>Přesun hmot tonážní pro konstrukce klempířské ruční v objektech v do 6 m</t>
  </si>
  <si>
    <t>1322193208</t>
  </si>
  <si>
    <t>Přesun hmot pro konstrukce klempířské stanovený z hmotnosti přesunovaného materiálu vodorovná dopravní vzdálenost do 50 m ruční (bez užtití mechanizace) v objektech výšky do 6 m</t>
  </si>
  <si>
    <t>https://podminky.urs.cz/item/CS_URS_2024_02/998764121</t>
  </si>
  <si>
    <t>97</t>
  </si>
  <si>
    <t>998764294</t>
  </si>
  <si>
    <t>Příplatek k přesunu hmot procentnímu pro konstrukce klempířské za zvětšený přesun do 1000 m</t>
  </si>
  <si>
    <t>1501953202</t>
  </si>
  <si>
    <t>Přesun hmot pro konstrukce klempířské stanovený procentní sazbou (%) z ceny vodorovná dopravní vzdálenost do 50 m Příplatek k cenám za zvětšený přesun přes vymezenou vodorovnou dopravní vzdálenost do 1000 m</t>
  </si>
  <si>
    <t>https://podminky.urs.cz/item/CS_URS_2024_02/998764294</t>
  </si>
  <si>
    <t>98</t>
  </si>
  <si>
    <t>998764299</t>
  </si>
  <si>
    <t>Příplatek k přesunu hmot procentnímu pro konstrukce klempířské za zvětšený přesun ZKD 1000 m</t>
  </si>
  <si>
    <t>621758645</t>
  </si>
  <si>
    <t>Přesun hmot pro konstrukce klempířské stanovený procentní sazbou (%) z ceny vodorovná dopravní vzdálenost do 50 m Příplatek k cenám za zvětšený přesun přes vymezenou vodorovnou dopravní vzdálenost za každých dalších započatých 1000 m</t>
  </si>
  <si>
    <t>https://podminky.urs.cz/item/CS_URS_2024_02/998764299</t>
  </si>
  <si>
    <t>HZS</t>
  </si>
  <si>
    <t>Hodinové zúčtovací sazby</t>
  </si>
  <si>
    <t>99</t>
  </si>
  <si>
    <t>HZS2161</t>
  </si>
  <si>
    <t>Hodinová zúčtovací sazba izolatér</t>
  </si>
  <si>
    <t>hod</t>
  </si>
  <si>
    <t>512</t>
  </si>
  <si>
    <t>-165900173</t>
  </si>
  <si>
    <t>Hodinové zúčtovací sazby profesí PSV provádění stavebních konstrukcí izolatér</t>
  </si>
  <si>
    <t>https://podminky.urs.cz/item/CS_URS_2024_02/HZS2161</t>
  </si>
  <si>
    <t xml:space="preserve">Poznámka k položce:_x000D_
- příplatek za provedení nového izolačního souvrství v oblasti odtokového žlabu </t>
  </si>
  <si>
    <t>100</t>
  </si>
  <si>
    <t>HZS2162</t>
  </si>
  <si>
    <t>Hodinová zúčtovací sazba izolatér odborný</t>
  </si>
  <si>
    <t>-1837371652</t>
  </si>
  <si>
    <t>Hodinové zúčtovací sazby profesí PSV provádění stavebních konstrukcí izolatér odborný</t>
  </si>
  <si>
    <t>https://podminky.urs.cz/item/CS_URS_2024_02/HZS2162</t>
  </si>
  <si>
    <t>Poznámka k položce:_x000D_
- vybourání stávající střešní vpusti vč. úpravy podkladu pro montáž vpusti nové (materiál ve specifikaci(</t>
  </si>
  <si>
    <t>VRN</t>
  </si>
  <si>
    <t>Vedlejší rozpočtové náklady</t>
  </si>
  <si>
    <t>VRN3</t>
  </si>
  <si>
    <t>Zařízení staveniště</t>
  </si>
  <si>
    <t>101</t>
  </si>
  <si>
    <t>030001000</t>
  </si>
  <si>
    <t>1024</t>
  </si>
  <si>
    <t>1762962801</t>
  </si>
  <si>
    <t>https://podminky.urs.cz/item/CS_URS_2024_02/030001000</t>
  </si>
  <si>
    <t>Poznámka k položce:_x000D_
- náklady zhotovite na umístění a provoz staveniště_x000D_
(voda, elektřina, ostraha, nespecifikované odpady, dokumentace díla, kontrolní dny, BOZP, PO)</t>
  </si>
  <si>
    <t>Oprava střešního pláště objektu - Objekt 002</t>
  </si>
  <si>
    <t>Objekt 002</t>
  </si>
  <si>
    <t>Objekt SO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</si>
</sst>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2"/>
      <name val="Arial CE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8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2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167" fontId="20" fillId="0" borderId="22" xfId="0" applyNumberFormat="1" applyFont="1" applyBorder="1" applyAlignment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997013509" TargetMode="External"/><Relationship Id="rId18" Type="http://schemas.openxmlformats.org/officeDocument/2006/relationships/hyperlink" Target="https://podminky.urs.cz/item/CS_URS_2024_02/712300841" TargetMode="External"/><Relationship Id="rId26" Type="http://schemas.openxmlformats.org/officeDocument/2006/relationships/hyperlink" Target="https://podminky.urs.cz/item/CS_URS_2024_02/712363003" TargetMode="External"/><Relationship Id="rId39" Type="http://schemas.openxmlformats.org/officeDocument/2006/relationships/hyperlink" Target="https://podminky.urs.cz/item/CS_URS_2024_02/998712294" TargetMode="External"/><Relationship Id="rId21" Type="http://schemas.openxmlformats.org/officeDocument/2006/relationships/hyperlink" Target="https://podminky.urs.cz/item/CS_URS_2024_02/712300921" TargetMode="External"/><Relationship Id="rId34" Type="http://schemas.openxmlformats.org/officeDocument/2006/relationships/hyperlink" Target="https://podminky.urs.cz/item/CS_URS_2024_02/712363404" TargetMode="External"/><Relationship Id="rId42" Type="http://schemas.openxmlformats.org/officeDocument/2006/relationships/hyperlink" Target="https://podminky.urs.cz/item/CS_URS_2024_02/713141131" TargetMode="External"/><Relationship Id="rId47" Type="http://schemas.openxmlformats.org/officeDocument/2006/relationships/hyperlink" Target="https://podminky.urs.cz/item/CS_URS_2024_02/998713294" TargetMode="External"/><Relationship Id="rId50" Type="http://schemas.openxmlformats.org/officeDocument/2006/relationships/hyperlink" Target="https://podminky.urs.cz/item/CS_URS_2024_02/741420001" TargetMode="External"/><Relationship Id="rId55" Type="http://schemas.openxmlformats.org/officeDocument/2006/relationships/hyperlink" Target="https://podminky.urs.cz/item/CS_URS_2024_02/741810001" TargetMode="External"/><Relationship Id="rId63" Type="http://schemas.openxmlformats.org/officeDocument/2006/relationships/hyperlink" Target="https://podminky.urs.cz/item/CS_URS_2024_02/764204105" TargetMode="External"/><Relationship Id="rId68" Type="http://schemas.openxmlformats.org/officeDocument/2006/relationships/hyperlink" Target="https://podminky.urs.cz/item/CS_URS_2024_02/HZS2162" TargetMode="External"/><Relationship Id="rId7" Type="http://schemas.openxmlformats.org/officeDocument/2006/relationships/hyperlink" Target="https://podminky.urs.cz/item/CS_URS_2024_02/941211811" TargetMode="External"/><Relationship Id="rId2" Type="http://schemas.openxmlformats.org/officeDocument/2006/relationships/hyperlink" Target="https://podminky.urs.cz/item/CS_URS_2024_02/311351122" TargetMode="External"/><Relationship Id="rId16" Type="http://schemas.openxmlformats.org/officeDocument/2006/relationships/hyperlink" Target="https://podminky.urs.cz/item/CS_URS_2024_02/998012119" TargetMode="External"/><Relationship Id="rId29" Type="http://schemas.openxmlformats.org/officeDocument/2006/relationships/hyperlink" Target="https://podminky.urs.cz/item/CS_URS_2024_02/712363116" TargetMode="External"/><Relationship Id="rId1" Type="http://schemas.openxmlformats.org/officeDocument/2006/relationships/hyperlink" Target="https://podminky.urs.cz/item/CS_URS_2024_02/311351121" TargetMode="External"/><Relationship Id="rId6" Type="http://schemas.openxmlformats.org/officeDocument/2006/relationships/hyperlink" Target="https://podminky.urs.cz/item/CS_URS_2024_02/941211211" TargetMode="External"/><Relationship Id="rId11" Type="http://schemas.openxmlformats.org/officeDocument/2006/relationships/hyperlink" Target="https://podminky.urs.cz/item/CS_URS_2024_02/997013214" TargetMode="External"/><Relationship Id="rId24" Type="http://schemas.openxmlformats.org/officeDocument/2006/relationships/hyperlink" Target="https://podminky.urs.cz/item/CS_URS_2023_02/712341559" TargetMode="External"/><Relationship Id="rId32" Type="http://schemas.openxmlformats.org/officeDocument/2006/relationships/hyperlink" Target="https://podminky.urs.cz/item/CS_URS_2024_02/712363369" TargetMode="External"/><Relationship Id="rId37" Type="http://schemas.openxmlformats.org/officeDocument/2006/relationships/hyperlink" Target="https://podminky.urs.cz/item/CS_URS_2024_02/712391171" TargetMode="External"/><Relationship Id="rId40" Type="http://schemas.openxmlformats.org/officeDocument/2006/relationships/hyperlink" Target="https://podminky.urs.cz/item/CS_URS_2024_02/998712299" TargetMode="External"/><Relationship Id="rId45" Type="http://schemas.openxmlformats.org/officeDocument/2006/relationships/hyperlink" Target="https://podminky.urs.cz/item/CS_URS_2024_02/713141223" TargetMode="External"/><Relationship Id="rId53" Type="http://schemas.openxmlformats.org/officeDocument/2006/relationships/hyperlink" Target="https://podminky.urs.cz/item/CS_URS_2024_02/741421843" TargetMode="External"/><Relationship Id="rId58" Type="http://schemas.openxmlformats.org/officeDocument/2006/relationships/hyperlink" Target="https://podminky.urs.cz/item/CS_URS_2024_02/762361312" TargetMode="External"/><Relationship Id="rId66" Type="http://schemas.openxmlformats.org/officeDocument/2006/relationships/hyperlink" Target="https://podminky.urs.cz/item/CS_URS_2024_02/998764299" TargetMode="External"/><Relationship Id="rId5" Type="http://schemas.openxmlformats.org/officeDocument/2006/relationships/hyperlink" Target="https://podminky.urs.cz/item/CS_URS_2024_02/941211111" TargetMode="External"/><Relationship Id="rId15" Type="http://schemas.openxmlformats.org/officeDocument/2006/relationships/hyperlink" Target="https://podminky.urs.cz/item/CS_URS_2024_02/998012118" TargetMode="External"/><Relationship Id="rId23" Type="http://schemas.openxmlformats.org/officeDocument/2006/relationships/hyperlink" Target="https://podminky.urs.cz/item/CS_URS_2024_02/712340832" TargetMode="External"/><Relationship Id="rId28" Type="http://schemas.openxmlformats.org/officeDocument/2006/relationships/hyperlink" Target="https://podminky.urs.cz/item/CS_URS_2024_02/712363115" TargetMode="External"/><Relationship Id="rId36" Type="http://schemas.openxmlformats.org/officeDocument/2006/relationships/hyperlink" Target="https://podminky.urs.cz/item/CS_URS_2024_02/712363406" TargetMode="External"/><Relationship Id="rId49" Type="http://schemas.openxmlformats.org/officeDocument/2006/relationships/hyperlink" Target="https://podminky.urs.cz/item/CS_URS_2024_02/721239114" TargetMode="External"/><Relationship Id="rId57" Type="http://schemas.openxmlformats.org/officeDocument/2006/relationships/hyperlink" Target="https://podminky.urs.cz/item/CS_URS_2024_02/762361114" TargetMode="External"/><Relationship Id="rId61" Type="http://schemas.openxmlformats.org/officeDocument/2006/relationships/hyperlink" Target="https://podminky.urs.cz/item/CS_URS_2024_02/998762299" TargetMode="External"/><Relationship Id="rId10" Type="http://schemas.openxmlformats.org/officeDocument/2006/relationships/hyperlink" Target="https://podminky.urs.cz/item/CS_URS_2024_02/993111119" TargetMode="External"/><Relationship Id="rId19" Type="http://schemas.openxmlformats.org/officeDocument/2006/relationships/hyperlink" Target="https://podminky.urs.cz/item/CS_URS_2023_02/712300841.1" TargetMode="External"/><Relationship Id="rId31" Type="http://schemas.openxmlformats.org/officeDocument/2006/relationships/hyperlink" Target="https://podminky.urs.cz/item/CS_URS_2024_02/712363353" TargetMode="External"/><Relationship Id="rId44" Type="http://schemas.openxmlformats.org/officeDocument/2006/relationships/hyperlink" Target="https://podminky.urs.cz/item/CS_URS_2024_02/713141136" TargetMode="External"/><Relationship Id="rId52" Type="http://schemas.openxmlformats.org/officeDocument/2006/relationships/hyperlink" Target="https://podminky.urs.cz/item/CS_URS_2024_02/741421813" TargetMode="External"/><Relationship Id="rId60" Type="http://schemas.openxmlformats.org/officeDocument/2006/relationships/hyperlink" Target="https://podminky.urs.cz/item/CS_URS_2024_02/998762294" TargetMode="External"/><Relationship Id="rId65" Type="http://schemas.openxmlformats.org/officeDocument/2006/relationships/hyperlink" Target="https://podminky.urs.cz/item/CS_URS_2024_02/998764294" TargetMode="External"/><Relationship Id="rId4" Type="http://schemas.openxmlformats.org/officeDocument/2006/relationships/hyperlink" Target="https://podminky.urs.cz/item/CS_URS_2024_02/632451021" TargetMode="External"/><Relationship Id="rId9" Type="http://schemas.openxmlformats.org/officeDocument/2006/relationships/hyperlink" Target="https://podminky.urs.cz/item/CS_URS_2024_02/993111111" TargetMode="External"/><Relationship Id="rId14" Type="http://schemas.openxmlformats.org/officeDocument/2006/relationships/hyperlink" Target="https://podminky.urs.cz/item/CS_URS_2024_02/997013631" TargetMode="External"/><Relationship Id="rId22" Type="http://schemas.openxmlformats.org/officeDocument/2006/relationships/hyperlink" Target="https://podminky.urs.cz/item/CS_URS_2023_02/712311101" TargetMode="External"/><Relationship Id="rId27" Type="http://schemas.openxmlformats.org/officeDocument/2006/relationships/hyperlink" Target="https://podminky.urs.cz/item/CS_URS_2024_02/712363005" TargetMode="External"/><Relationship Id="rId30" Type="http://schemas.openxmlformats.org/officeDocument/2006/relationships/hyperlink" Target="https://podminky.urs.cz/item/CS_URS_2024_02/712363352" TargetMode="External"/><Relationship Id="rId35" Type="http://schemas.openxmlformats.org/officeDocument/2006/relationships/hyperlink" Target="https://podminky.urs.cz/item/CS_URS_2024_02/712363405" TargetMode="External"/><Relationship Id="rId43" Type="http://schemas.openxmlformats.org/officeDocument/2006/relationships/hyperlink" Target="https://podminky.urs.cz/item/CS_URS_2024_02/713141136" TargetMode="External"/><Relationship Id="rId48" Type="http://schemas.openxmlformats.org/officeDocument/2006/relationships/hyperlink" Target="https://podminky.urs.cz/item/CS_URS_2024_02/998713299" TargetMode="External"/><Relationship Id="rId56" Type="http://schemas.openxmlformats.org/officeDocument/2006/relationships/hyperlink" Target="https://podminky.urs.cz/item/CS_URS_2024_02/762083122" TargetMode="External"/><Relationship Id="rId64" Type="http://schemas.openxmlformats.org/officeDocument/2006/relationships/hyperlink" Target="https://podminky.urs.cz/item/CS_URS_2024_02/998764121" TargetMode="External"/><Relationship Id="rId69" Type="http://schemas.openxmlformats.org/officeDocument/2006/relationships/hyperlink" Target="https://podminky.urs.cz/item/CS_URS_2024_02/030001000" TargetMode="External"/><Relationship Id="rId8" Type="http://schemas.openxmlformats.org/officeDocument/2006/relationships/hyperlink" Target="https://podminky.urs.cz/item/CS_URS_2023_02/962042521" TargetMode="External"/><Relationship Id="rId51" Type="http://schemas.openxmlformats.org/officeDocument/2006/relationships/hyperlink" Target="https://podminky.urs.cz/item/CS_URS_2024_02/741420011" TargetMode="External"/><Relationship Id="rId3" Type="http://schemas.openxmlformats.org/officeDocument/2006/relationships/hyperlink" Target="https://podminky.urs.cz/item/CS_URS_2024_02/629995101" TargetMode="External"/><Relationship Id="rId12" Type="http://schemas.openxmlformats.org/officeDocument/2006/relationships/hyperlink" Target="https://podminky.urs.cz/item/CS_URS_2024_02/997013501" TargetMode="External"/><Relationship Id="rId17" Type="http://schemas.openxmlformats.org/officeDocument/2006/relationships/hyperlink" Target="https://podminky.urs.cz/item/CS_URS_2024_02/998018003" TargetMode="External"/><Relationship Id="rId25" Type="http://schemas.openxmlformats.org/officeDocument/2006/relationships/hyperlink" Target="https://podminky.urs.cz/item/CS_URS_2023_02/712340831-1" TargetMode="External"/><Relationship Id="rId33" Type="http://schemas.openxmlformats.org/officeDocument/2006/relationships/hyperlink" Target="https://podminky.urs.cz/item/CS_URS_2024_02/712363384" TargetMode="External"/><Relationship Id="rId38" Type="http://schemas.openxmlformats.org/officeDocument/2006/relationships/hyperlink" Target="https://podminky.urs.cz/item/CS_URS_2024_02/998712121" TargetMode="External"/><Relationship Id="rId46" Type="http://schemas.openxmlformats.org/officeDocument/2006/relationships/hyperlink" Target="https://podminky.urs.cz/item/CS_URS_2024_02/998713121" TargetMode="External"/><Relationship Id="rId59" Type="http://schemas.openxmlformats.org/officeDocument/2006/relationships/hyperlink" Target="https://podminky.urs.cz/item/CS_URS_2024_02/998762121" TargetMode="External"/><Relationship Id="rId67" Type="http://schemas.openxmlformats.org/officeDocument/2006/relationships/hyperlink" Target="https://podminky.urs.cz/item/CS_URS_2024_02/HZS2161" TargetMode="External"/><Relationship Id="rId20" Type="http://schemas.openxmlformats.org/officeDocument/2006/relationships/hyperlink" Target="https://podminky.urs.cz/item/CS_URS_2024_02/712300911" TargetMode="External"/><Relationship Id="rId41" Type="http://schemas.openxmlformats.org/officeDocument/2006/relationships/hyperlink" Target="https://podminky.urs.cz/item/CS_URS_2023_02/713140842-1" TargetMode="External"/><Relationship Id="rId54" Type="http://schemas.openxmlformats.org/officeDocument/2006/relationships/hyperlink" Target="https://podminky.urs.cz/item/CS_URS_2024_02/741421855" TargetMode="External"/><Relationship Id="rId62" Type="http://schemas.openxmlformats.org/officeDocument/2006/relationships/hyperlink" Target="https://podminky.urs.cz/item/CS_URS_2024_02/764002841" TargetMode="External"/><Relationship Id="rId7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K6" sqref="K6:AO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8" t="s">
        <v>14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8"/>
      <c r="BE5" s="195" t="s">
        <v>15</v>
      </c>
      <c r="BS5" s="15" t="s">
        <v>6</v>
      </c>
    </row>
    <row r="6" spans="1:74" ht="36.9" customHeight="1">
      <c r="B6" s="18"/>
      <c r="D6" s="24" t="s">
        <v>16</v>
      </c>
      <c r="K6" s="199" t="s">
        <v>767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8"/>
      <c r="BE6" s="196"/>
      <c r="BS6" s="15" t="s">
        <v>6</v>
      </c>
    </row>
    <row r="7" spans="1:74" ht="12" customHeight="1">
      <c r="B7" s="18"/>
      <c r="D7" s="25" t="s">
        <v>17</v>
      </c>
      <c r="K7" s="23" t="s">
        <v>18</v>
      </c>
      <c r="AK7" s="25" t="s">
        <v>19</v>
      </c>
      <c r="AN7" s="23" t="s">
        <v>18</v>
      </c>
      <c r="AR7" s="18"/>
      <c r="BE7" s="196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96"/>
      <c r="BS8" s="15" t="s">
        <v>6</v>
      </c>
    </row>
    <row r="9" spans="1:74" ht="14.4" customHeight="1">
      <c r="B9" s="18"/>
      <c r="AR9" s="18"/>
      <c r="BE9" s="196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96"/>
      <c r="BS10" s="15" t="s">
        <v>6</v>
      </c>
    </row>
    <row r="11" spans="1:74" ht="18.45" customHeight="1">
      <c r="B11" s="18"/>
      <c r="E11" s="23" t="s">
        <v>27</v>
      </c>
      <c r="AK11" s="25" t="s">
        <v>28</v>
      </c>
      <c r="AN11" s="23" t="s">
        <v>18</v>
      </c>
      <c r="AR11" s="18"/>
      <c r="BE11" s="196"/>
      <c r="BS11" s="15" t="s">
        <v>6</v>
      </c>
    </row>
    <row r="12" spans="1:74" ht="6.9" customHeight="1">
      <c r="B12" s="18"/>
      <c r="AR12" s="18"/>
      <c r="BE12" s="196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196"/>
      <c r="BS13" s="15" t="s">
        <v>6</v>
      </c>
    </row>
    <row r="14" spans="1:74" ht="13.2">
      <c r="B14" s="18"/>
      <c r="E14" s="200" t="s">
        <v>30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5" t="s">
        <v>28</v>
      </c>
      <c r="AN14" s="27" t="s">
        <v>30</v>
      </c>
      <c r="AR14" s="18"/>
      <c r="BE14" s="196"/>
      <c r="BS14" s="15" t="s">
        <v>6</v>
      </c>
    </row>
    <row r="15" spans="1:74" ht="6.9" customHeight="1">
      <c r="B15" s="18"/>
      <c r="AR15" s="18"/>
      <c r="BE15" s="196"/>
      <c r="BS15" s="15" t="s">
        <v>4</v>
      </c>
    </row>
    <row r="16" spans="1:74" ht="12" customHeight="1">
      <c r="B16" s="18"/>
      <c r="D16" s="25" t="s">
        <v>31</v>
      </c>
      <c r="AK16" s="25" t="s">
        <v>25</v>
      </c>
      <c r="AN16" s="23" t="s">
        <v>18</v>
      </c>
      <c r="AR16" s="18"/>
      <c r="BE16" s="196"/>
      <c r="BS16" s="15" t="s">
        <v>4</v>
      </c>
    </row>
    <row r="17" spans="2:71" ht="18.45" customHeight="1">
      <c r="B17" s="18"/>
      <c r="E17" s="23" t="s">
        <v>32</v>
      </c>
      <c r="AK17" s="25" t="s">
        <v>28</v>
      </c>
      <c r="AN17" s="23" t="s">
        <v>18</v>
      </c>
      <c r="AR17" s="18"/>
      <c r="BE17" s="196"/>
      <c r="BS17" s="15" t="s">
        <v>33</v>
      </c>
    </row>
    <row r="18" spans="2:71" ht="6.9" customHeight="1">
      <c r="B18" s="18"/>
      <c r="AR18" s="18"/>
      <c r="BE18" s="196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18</v>
      </c>
      <c r="AR19" s="18"/>
      <c r="BE19" s="196"/>
      <c r="BS19" s="15" t="s">
        <v>6</v>
      </c>
    </row>
    <row r="20" spans="2:71" ht="18.45" customHeight="1">
      <c r="B20" s="18"/>
      <c r="E20" s="23" t="s">
        <v>32</v>
      </c>
      <c r="AK20" s="25" t="s">
        <v>28</v>
      </c>
      <c r="AN20" s="23" t="s">
        <v>18</v>
      </c>
      <c r="AR20" s="18"/>
      <c r="BE20" s="196"/>
      <c r="BS20" s="15" t="s">
        <v>33</v>
      </c>
    </row>
    <row r="21" spans="2:71" ht="6.9" customHeight="1">
      <c r="B21" s="18"/>
      <c r="AR21" s="18"/>
      <c r="BE21" s="196"/>
    </row>
    <row r="22" spans="2:71" ht="12" customHeight="1">
      <c r="B22" s="18"/>
      <c r="D22" s="25" t="s">
        <v>35</v>
      </c>
      <c r="AR22" s="18"/>
      <c r="BE22" s="196"/>
    </row>
    <row r="23" spans="2:71" ht="47.25" customHeight="1">
      <c r="B23" s="18"/>
      <c r="E23" s="202" t="s">
        <v>36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8"/>
      <c r="BE23" s="196"/>
    </row>
    <row r="24" spans="2:71" ht="6.9" customHeight="1">
      <c r="B24" s="18"/>
      <c r="AR24" s="18"/>
      <c r="BE24" s="196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6"/>
    </row>
    <row r="26" spans="2:71" s="1" customFormat="1" ht="25.95" customHeight="1">
      <c r="B26" s="30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ROUND(AG54,2)</f>
        <v>0</v>
      </c>
      <c r="AL26" s="204"/>
      <c r="AM26" s="204"/>
      <c r="AN26" s="204"/>
      <c r="AO26" s="204"/>
      <c r="AR26" s="30"/>
      <c r="BE26" s="196"/>
    </row>
    <row r="27" spans="2:71" s="1" customFormat="1" ht="6.9" customHeight="1">
      <c r="B27" s="30"/>
      <c r="AR27" s="30"/>
      <c r="BE27" s="196"/>
    </row>
    <row r="28" spans="2:71" s="1" customFormat="1" ht="13.2">
      <c r="B28" s="30"/>
      <c r="L28" s="205" t="s">
        <v>38</v>
      </c>
      <c r="M28" s="205"/>
      <c r="N28" s="205"/>
      <c r="O28" s="205"/>
      <c r="P28" s="205"/>
      <c r="W28" s="205" t="s">
        <v>39</v>
      </c>
      <c r="X28" s="205"/>
      <c r="Y28" s="205"/>
      <c r="Z28" s="205"/>
      <c r="AA28" s="205"/>
      <c r="AB28" s="205"/>
      <c r="AC28" s="205"/>
      <c r="AD28" s="205"/>
      <c r="AE28" s="205"/>
      <c r="AK28" s="205" t="s">
        <v>40</v>
      </c>
      <c r="AL28" s="205"/>
      <c r="AM28" s="205"/>
      <c r="AN28" s="205"/>
      <c r="AO28" s="205"/>
      <c r="AR28" s="30"/>
      <c r="BE28" s="196"/>
    </row>
    <row r="29" spans="2:71" s="2" customFormat="1" ht="14.4" customHeight="1">
      <c r="B29" s="34"/>
      <c r="D29" s="25" t="s">
        <v>41</v>
      </c>
      <c r="F29" s="25" t="s">
        <v>42</v>
      </c>
      <c r="L29" s="190">
        <v>0.21</v>
      </c>
      <c r="M29" s="189"/>
      <c r="N29" s="189"/>
      <c r="O29" s="189"/>
      <c r="P29" s="189"/>
      <c r="W29" s="188">
        <f>ROUND(AZ54,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ROUND(AV54, 2)</f>
        <v>0</v>
      </c>
      <c r="AL29" s="189"/>
      <c r="AM29" s="189"/>
      <c r="AN29" s="189"/>
      <c r="AO29" s="189"/>
      <c r="AR29" s="34"/>
      <c r="BE29" s="197"/>
    </row>
    <row r="30" spans="2:71" s="2" customFormat="1" ht="14.4" customHeight="1">
      <c r="B30" s="34"/>
      <c r="F30" s="25" t="s">
        <v>43</v>
      </c>
      <c r="L30" s="190">
        <v>0.12</v>
      </c>
      <c r="M30" s="189"/>
      <c r="N30" s="189"/>
      <c r="O30" s="189"/>
      <c r="P30" s="189"/>
      <c r="W30" s="188">
        <f>ROUND(BA54,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ROUND(AW54, 2)</f>
        <v>0</v>
      </c>
      <c r="AL30" s="189"/>
      <c r="AM30" s="189"/>
      <c r="AN30" s="189"/>
      <c r="AO30" s="189"/>
      <c r="AR30" s="34"/>
      <c r="BE30" s="197"/>
    </row>
    <row r="31" spans="2:71" s="2" customFormat="1" ht="14.4" hidden="1" customHeight="1">
      <c r="B31" s="34"/>
      <c r="F31" s="25" t="s">
        <v>44</v>
      </c>
      <c r="L31" s="190">
        <v>0.21</v>
      </c>
      <c r="M31" s="189"/>
      <c r="N31" s="189"/>
      <c r="O31" s="189"/>
      <c r="P31" s="189"/>
      <c r="W31" s="188">
        <f>ROUND(BB54,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7"/>
    </row>
    <row r="32" spans="2:71" s="2" customFormat="1" ht="14.4" hidden="1" customHeight="1">
      <c r="B32" s="34"/>
      <c r="F32" s="25" t="s">
        <v>45</v>
      </c>
      <c r="L32" s="190">
        <v>0.12</v>
      </c>
      <c r="M32" s="189"/>
      <c r="N32" s="189"/>
      <c r="O32" s="189"/>
      <c r="P32" s="189"/>
      <c r="W32" s="188">
        <f>ROUND(BC54,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7"/>
    </row>
    <row r="33" spans="2:44" s="2" customFormat="1" ht="14.4" hidden="1" customHeight="1">
      <c r="B33" s="34"/>
      <c r="F33" s="25" t="s">
        <v>46</v>
      </c>
      <c r="L33" s="190">
        <v>0</v>
      </c>
      <c r="M33" s="189"/>
      <c r="N33" s="189"/>
      <c r="O33" s="189"/>
      <c r="P33" s="189"/>
      <c r="W33" s="188">
        <f>ROUND(BD54,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191" t="s">
        <v>49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19" t="s">
        <v>50</v>
      </c>
      <c r="AR42" s="30"/>
    </row>
    <row r="43" spans="2:44" s="1" customFormat="1" ht="6.9" customHeight="1">
      <c r="B43" s="30"/>
      <c r="AR43" s="30"/>
    </row>
    <row r="44" spans="2:44" s="3" customFormat="1" ht="12" customHeight="1">
      <c r="B44" s="43"/>
      <c r="C44" s="25" t="s">
        <v>13</v>
      </c>
      <c r="L44" s="3" t="str">
        <f>K5</f>
        <v>582-3</v>
      </c>
      <c r="AR44" s="43"/>
    </row>
    <row r="45" spans="2:44" s="4" customFormat="1" ht="36.9" customHeight="1">
      <c r="B45" s="44"/>
      <c r="C45" s="45" t="s">
        <v>16</v>
      </c>
      <c r="L45" s="179" t="str">
        <f>K6</f>
        <v>Oprava střešního pláště objektu - Objekt 002</v>
      </c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R45" s="44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20</v>
      </c>
      <c r="L47" s="46" t="str">
        <f>IF(K8="","",K8)</f>
        <v>Krušnohorská poliklinika Litvínov</v>
      </c>
      <c r="AI47" s="25" t="s">
        <v>22</v>
      </c>
      <c r="AM47" s="181" t="str">
        <f>IF(AN8= "","",AN8)</f>
        <v>19. 8. 2024</v>
      </c>
      <c r="AN47" s="181"/>
      <c r="AR47" s="30"/>
    </row>
    <row r="48" spans="2:44" s="1" customFormat="1" ht="6.9" customHeight="1">
      <c r="B48" s="30"/>
      <c r="AR48" s="30"/>
    </row>
    <row r="49" spans="1:91" s="1" customFormat="1" ht="15.15" customHeight="1">
      <c r="B49" s="30"/>
      <c r="C49" s="25" t="s">
        <v>24</v>
      </c>
      <c r="L49" s="3" t="str">
        <f>IF(E11= "","",E11)</f>
        <v>Krušnohorská poliklinika, s.r.o.</v>
      </c>
      <c r="AI49" s="25" t="s">
        <v>31</v>
      </c>
      <c r="AM49" s="182" t="str">
        <f>IF(E17="","",E17)</f>
        <v xml:space="preserve"> </v>
      </c>
      <c r="AN49" s="183"/>
      <c r="AO49" s="183"/>
      <c r="AP49" s="183"/>
      <c r="AR49" s="30"/>
      <c r="AS49" s="184" t="s">
        <v>51</v>
      </c>
      <c r="AT49" s="185"/>
      <c r="AU49" s="48"/>
      <c r="AV49" s="48"/>
      <c r="AW49" s="48"/>
      <c r="AX49" s="48"/>
      <c r="AY49" s="48"/>
      <c r="AZ49" s="48"/>
      <c r="BA49" s="48"/>
      <c r="BB49" s="48"/>
      <c r="BC49" s="48"/>
      <c r="BD49" s="49"/>
    </row>
    <row r="50" spans="1:91" s="1" customFormat="1" ht="15.15" customHeight="1">
      <c r="B50" s="30"/>
      <c r="C50" s="25" t="s">
        <v>29</v>
      </c>
      <c r="L50" s="3" t="str">
        <f>IF(E14= "Vyplň údaj","",E14)</f>
        <v/>
      </c>
      <c r="AI50" s="25" t="s">
        <v>34</v>
      </c>
      <c r="AM50" s="182" t="str">
        <f>IF(E20="","",E20)</f>
        <v xml:space="preserve"> </v>
      </c>
      <c r="AN50" s="183"/>
      <c r="AO50" s="183"/>
      <c r="AP50" s="183"/>
      <c r="AR50" s="30"/>
      <c r="AS50" s="186"/>
      <c r="AT50" s="187"/>
      <c r="BD50" s="51"/>
    </row>
    <row r="51" spans="1:91" s="1" customFormat="1" ht="10.8" customHeight="1">
      <c r="B51" s="30"/>
      <c r="AR51" s="30"/>
      <c r="AS51" s="186"/>
      <c r="AT51" s="187"/>
      <c r="BD51" s="51"/>
    </row>
    <row r="52" spans="1:91" s="1" customFormat="1" ht="29.25" customHeight="1">
      <c r="B52" s="30"/>
      <c r="C52" s="170" t="s">
        <v>52</v>
      </c>
      <c r="D52" s="171"/>
      <c r="E52" s="171"/>
      <c r="F52" s="171"/>
      <c r="G52" s="171"/>
      <c r="H52" s="52"/>
      <c r="I52" s="172" t="s">
        <v>53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3" t="s">
        <v>54</v>
      </c>
      <c r="AH52" s="171"/>
      <c r="AI52" s="171"/>
      <c r="AJ52" s="171"/>
      <c r="AK52" s="171"/>
      <c r="AL52" s="171"/>
      <c r="AM52" s="171"/>
      <c r="AN52" s="172" t="s">
        <v>55</v>
      </c>
      <c r="AO52" s="171"/>
      <c r="AP52" s="171"/>
      <c r="AQ52" s="53" t="s">
        <v>56</v>
      </c>
      <c r="AR52" s="30"/>
      <c r="AS52" s="54" t="s">
        <v>57</v>
      </c>
      <c r="AT52" s="55" t="s">
        <v>58</v>
      </c>
      <c r="AU52" s="55" t="s">
        <v>59</v>
      </c>
      <c r="AV52" s="55" t="s">
        <v>60</v>
      </c>
      <c r="AW52" s="55" t="s">
        <v>61</v>
      </c>
      <c r="AX52" s="55" t="s">
        <v>62</v>
      </c>
      <c r="AY52" s="55" t="s">
        <v>63</v>
      </c>
      <c r="AZ52" s="55" t="s">
        <v>64</v>
      </c>
      <c r="BA52" s="55" t="s">
        <v>65</v>
      </c>
      <c r="BB52" s="55" t="s">
        <v>66</v>
      </c>
      <c r="BC52" s="55" t="s">
        <v>67</v>
      </c>
      <c r="BD52" s="56" t="s">
        <v>68</v>
      </c>
    </row>
    <row r="53" spans="1:91" s="1" customFormat="1" ht="10.8" customHeight="1">
      <c r="B53" s="30"/>
      <c r="AR53" s="30"/>
      <c r="AS53" s="57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9"/>
    </row>
    <row r="54" spans="1:91" s="5" customFormat="1" ht="32.4" customHeight="1">
      <c r="B54" s="58"/>
      <c r="C54" s="59" t="s">
        <v>69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177">
        <f>ROUND(AG55,2)</f>
        <v>0</v>
      </c>
      <c r="AH54" s="177"/>
      <c r="AI54" s="177"/>
      <c r="AJ54" s="177"/>
      <c r="AK54" s="177"/>
      <c r="AL54" s="177"/>
      <c r="AM54" s="177"/>
      <c r="AN54" s="178">
        <f>SUM(AG54,AT54)</f>
        <v>0</v>
      </c>
      <c r="AO54" s="178"/>
      <c r="AP54" s="178"/>
      <c r="AQ54" s="62" t="s">
        <v>18</v>
      </c>
      <c r="AR54" s="58"/>
      <c r="AS54" s="63">
        <f>ROUND(AS55,2)</f>
        <v>0</v>
      </c>
      <c r="AT54" s="64">
        <f>ROUND(SUM(AV54:AW54),2)</f>
        <v>0</v>
      </c>
      <c r="AU54" s="65">
        <f>ROUND(AU55,5)</f>
        <v>0</v>
      </c>
      <c r="AV54" s="64">
        <f>ROUND(AZ54*L29,2)</f>
        <v>0</v>
      </c>
      <c r="AW54" s="64">
        <f>ROUND(BA54*L30,2)</f>
        <v>0</v>
      </c>
      <c r="AX54" s="64">
        <f>ROUND(BB54*L29,2)</f>
        <v>0</v>
      </c>
      <c r="AY54" s="64">
        <f>ROUND(BC54*L30,2)</f>
        <v>0</v>
      </c>
      <c r="AZ54" s="64">
        <f>ROUND(AZ55,2)</f>
        <v>0</v>
      </c>
      <c r="BA54" s="64">
        <f>ROUND(BA55,2)</f>
        <v>0</v>
      </c>
      <c r="BB54" s="64">
        <f>ROUND(BB55,2)</f>
        <v>0</v>
      </c>
      <c r="BC54" s="64">
        <f>ROUND(BC55,2)</f>
        <v>0</v>
      </c>
      <c r="BD54" s="66">
        <f>ROUND(BD55,2)</f>
        <v>0</v>
      </c>
      <c r="BS54" s="67" t="s">
        <v>70</v>
      </c>
      <c r="BT54" s="67" t="s">
        <v>71</v>
      </c>
      <c r="BU54" s="68" t="s">
        <v>72</v>
      </c>
      <c r="BV54" s="67" t="s">
        <v>73</v>
      </c>
      <c r="BW54" s="67" t="s">
        <v>5</v>
      </c>
      <c r="BX54" s="67" t="s">
        <v>74</v>
      </c>
      <c r="CL54" s="67" t="s">
        <v>18</v>
      </c>
    </row>
    <row r="55" spans="1:91" s="6" customFormat="1" ht="16.5" customHeight="1">
      <c r="A55" s="69" t="s">
        <v>75</v>
      </c>
      <c r="B55" s="70"/>
      <c r="C55" s="71"/>
      <c r="D55" s="176" t="s">
        <v>14</v>
      </c>
      <c r="E55" s="176"/>
      <c r="F55" s="176"/>
      <c r="G55" s="176"/>
      <c r="H55" s="176"/>
      <c r="I55" s="72"/>
      <c r="J55" s="176" t="s">
        <v>768</v>
      </c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4">
        <f>'Soupis prací'!J30</f>
        <v>0</v>
      </c>
      <c r="AH55" s="175"/>
      <c r="AI55" s="175"/>
      <c r="AJ55" s="175"/>
      <c r="AK55" s="175"/>
      <c r="AL55" s="175"/>
      <c r="AM55" s="175"/>
      <c r="AN55" s="174">
        <f>SUM(AG55,AT55)</f>
        <v>0</v>
      </c>
      <c r="AO55" s="175"/>
      <c r="AP55" s="175"/>
      <c r="AQ55" s="73" t="s">
        <v>76</v>
      </c>
      <c r="AR55" s="70"/>
      <c r="AS55" s="74">
        <v>0</v>
      </c>
      <c r="AT55" s="75">
        <f>ROUND(SUM(AV55:AW55),2)</f>
        <v>0</v>
      </c>
      <c r="AU55" s="76">
        <f>'Soupis prací'!P95</f>
        <v>0</v>
      </c>
      <c r="AV55" s="75">
        <f>'Soupis prací'!J33</f>
        <v>0</v>
      </c>
      <c r="AW55" s="75">
        <f>'Soupis prací'!J34</f>
        <v>0</v>
      </c>
      <c r="AX55" s="75">
        <f>'Soupis prací'!J35</f>
        <v>0</v>
      </c>
      <c r="AY55" s="75">
        <f>'Soupis prací'!J36</f>
        <v>0</v>
      </c>
      <c r="AZ55" s="75">
        <f>'Soupis prací'!F33</f>
        <v>0</v>
      </c>
      <c r="BA55" s="75">
        <f>'Soupis prací'!F34</f>
        <v>0</v>
      </c>
      <c r="BB55" s="75">
        <f>'Soupis prací'!F35</f>
        <v>0</v>
      </c>
      <c r="BC55" s="75">
        <f>'Soupis prací'!F36</f>
        <v>0</v>
      </c>
      <c r="BD55" s="77">
        <f>'Soupis prací'!F37</f>
        <v>0</v>
      </c>
      <c r="BT55" s="78" t="s">
        <v>77</v>
      </c>
      <c r="BV55" s="78" t="s">
        <v>73</v>
      </c>
      <c r="BW55" s="78" t="s">
        <v>78</v>
      </c>
      <c r="BX55" s="78" t="s">
        <v>5</v>
      </c>
      <c r="CL55" s="78" t="s">
        <v>18</v>
      </c>
      <c r="CM55" s="78" t="s">
        <v>79</v>
      </c>
    </row>
    <row r="56" spans="1:91" s="1" customFormat="1" ht="30" customHeight="1">
      <c r="B56" s="30"/>
      <c r="AR56" s="30"/>
    </row>
    <row r="57" spans="1:91" s="1" customFormat="1" ht="6.9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sheetProtection algorithmName="SHA-512" hashValue="YFcM6bAoI4hNOUFBmNaxWMH5Fj8afTP0cNSUaqmscigG89g4DgYY7EtNFgb0bZZS/++/FBkVUjEjQL5pYH2YHQ==" saltValue="6IeVzCBp08tdiSju27sIhw==" spinCount="100000" sheet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582-3 - Spojovací krček -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2"/>
  <sheetViews>
    <sheetView showGridLines="0" topLeftCell="A87" workbookViewId="0">
      <selection activeCell="E85" sqref="E85:H8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5" t="s">
        <v>78</v>
      </c>
    </row>
    <row r="3" spans="2:46" ht="6.9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" hidden="1" customHeight="1">
      <c r="B4" s="18"/>
      <c r="D4" s="19" t="s">
        <v>80</v>
      </c>
      <c r="L4" s="18"/>
      <c r="M4" s="79" t="s">
        <v>10</v>
      </c>
      <c r="AT4" s="15" t="s">
        <v>4</v>
      </c>
    </row>
    <row r="5" spans="2:46" ht="6.9" hidden="1" customHeight="1">
      <c r="B5" s="18"/>
      <c r="L5" s="18"/>
    </row>
    <row r="6" spans="2:46" ht="12" hidden="1" customHeight="1">
      <c r="B6" s="18"/>
      <c r="D6" s="25" t="s">
        <v>16</v>
      </c>
      <c r="L6" s="18"/>
    </row>
    <row r="7" spans="2:46" ht="16.5" hidden="1" customHeight="1">
      <c r="B7" s="18"/>
      <c r="E7" s="207" t="str">
        <f>'Rekapitulace stavby'!K6</f>
        <v>Oprava střešního pláště objektu - Objekt 002</v>
      </c>
      <c r="F7" s="208"/>
      <c r="G7" s="208"/>
      <c r="H7" s="208"/>
      <c r="L7" s="18"/>
    </row>
    <row r="8" spans="2:46" s="1" customFormat="1" ht="12" hidden="1" customHeight="1">
      <c r="B8" s="30"/>
      <c r="D8" s="25" t="s">
        <v>81</v>
      </c>
      <c r="L8" s="30"/>
    </row>
    <row r="9" spans="2:46" s="1" customFormat="1" ht="16.5" hidden="1" customHeight="1">
      <c r="B9" s="30"/>
      <c r="E9" s="179" t="s">
        <v>82</v>
      </c>
      <c r="F9" s="206"/>
      <c r="G9" s="206"/>
      <c r="H9" s="206"/>
      <c r="L9" s="30"/>
    </row>
    <row r="10" spans="2:46" s="1" customFormat="1" hidden="1">
      <c r="B10" s="30"/>
      <c r="L10" s="30"/>
    </row>
    <row r="11" spans="2:46" s="1" customFormat="1" ht="12" hidden="1" customHeight="1">
      <c r="B11" s="30"/>
      <c r="D11" s="25" t="s">
        <v>17</v>
      </c>
      <c r="F11" s="23" t="s">
        <v>18</v>
      </c>
      <c r="I11" s="25" t="s">
        <v>19</v>
      </c>
      <c r="J11" s="23" t="s">
        <v>18</v>
      </c>
      <c r="L11" s="30"/>
    </row>
    <row r="12" spans="2:46" s="1" customFormat="1" ht="12" hidden="1" customHeight="1">
      <c r="B12" s="30"/>
      <c r="D12" s="25" t="s">
        <v>20</v>
      </c>
      <c r="F12" s="23" t="s">
        <v>21</v>
      </c>
      <c r="I12" s="25" t="s">
        <v>22</v>
      </c>
      <c r="J12" s="47" t="str">
        <f>'Rekapitulace stavby'!AN8</f>
        <v>19. 8. 2024</v>
      </c>
      <c r="L12" s="30"/>
    </row>
    <row r="13" spans="2:46" s="1" customFormat="1" ht="10.8" hidden="1" customHeight="1">
      <c r="B13" s="30"/>
      <c r="L13" s="30"/>
    </row>
    <row r="14" spans="2:46" s="1" customFormat="1" ht="12" hidden="1" customHeight="1">
      <c r="B14" s="30"/>
      <c r="D14" s="25" t="s">
        <v>24</v>
      </c>
      <c r="I14" s="25" t="s">
        <v>25</v>
      </c>
      <c r="J14" s="23" t="s">
        <v>26</v>
      </c>
      <c r="L14" s="30"/>
    </row>
    <row r="15" spans="2:46" s="1" customFormat="1" ht="18" hidden="1" customHeight="1">
      <c r="B15" s="30"/>
      <c r="E15" s="23" t="s">
        <v>27</v>
      </c>
      <c r="I15" s="25" t="s">
        <v>28</v>
      </c>
      <c r="J15" s="23" t="s">
        <v>18</v>
      </c>
      <c r="L15" s="30"/>
    </row>
    <row r="16" spans="2:46" s="1" customFormat="1" ht="6.9" hidden="1" customHeight="1">
      <c r="B16" s="30"/>
      <c r="L16" s="30"/>
    </row>
    <row r="17" spans="2:12" s="1" customFormat="1" ht="12" hidden="1" customHeight="1">
      <c r="B17" s="30"/>
      <c r="D17" s="25" t="s">
        <v>29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hidden="1" customHeight="1">
      <c r="B18" s="30"/>
      <c r="E18" s="209" t="str">
        <f>'Rekapitulace stavby'!E14</f>
        <v>Vyplň údaj</v>
      </c>
      <c r="F18" s="198"/>
      <c r="G18" s="198"/>
      <c r="H18" s="198"/>
      <c r="I18" s="25" t="s">
        <v>28</v>
      </c>
      <c r="J18" s="26" t="str">
        <f>'Rekapitulace stavby'!AN14</f>
        <v>Vyplň údaj</v>
      </c>
      <c r="L18" s="30"/>
    </row>
    <row r="19" spans="2:12" s="1" customFormat="1" ht="6.9" hidden="1" customHeight="1">
      <c r="B19" s="30"/>
      <c r="L19" s="30"/>
    </row>
    <row r="20" spans="2:12" s="1" customFormat="1" ht="12" hidden="1" customHeight="1">
      <c r="B20" s="30"/>
      <c r="D20" s="25" t="s">
        <v>31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hidden="1" customHeight="1">
      <c r="B21" s="30"/>
      <c r="E21" s="23" t="str">
        <f>IF('Rekapitulace stavby'!E17="","",'Rekapitulace stavby'!E17)</f>
        <v xml:space="preserve"> </v>
      </c>
      <c r="I21" s="25" t="s">
        <v>28</v>
      </c>
      <c r="J21" s="23" t="str">
        <f>IF('Rekapitulace stavby'!AN17="","",'Rekapitulace stavby'!AN17)</f>
        <v/>
      </c>
      <c r="L21" s="30"/>
    </row>
    <row r="22" spans="2:12" s="1" customFormat="1" ht="6.9" hidden="1" customHeight="1">
      <c r="B22" s="30"/>
      <c r="L22" s="30"/>
    </row>
    <row r="23" spans="2:12" s="1" customFormat="1" ht="12" hidden="1" customHeight="1">
      <c r="B23" s="30"/>
      <c r="D23" s="25" t="s">
        <v>34</v>
      </c>
      <c r="I23" s="25" t="s">
        <v>25</v>
      </c>
      <c r="J23" s="23" t="str">
        <f>IF('Rekapitulace stavby'!AN19="","",'Rekapitulace stavby'!AN19)</f>
        <v/>
      </c>
      <c r="L23" s="30"/>
    </row>
    <row r="24" spans="2:12" s="1" customFormat="1" ht="18" hidden="1" customHeight="1">
      <c r="B24" s="30"/>
      <c r="E24" s="23" t="str">
        <f>IF('Rekapitulace stavby'!E20="","",'Rekapitulace stavby'!E20)</f>
        <v xml:space="preserve"> </v>
      </c>
      <c r="I24" s="25" t="s">
        <v>28</v>
      </c>
      <c r="J24" s="23" t="str">
        <f>IF('Rekapitulace stavby'!AN20="","",'Rekapitulace stavby'!AN20)</f>
        <v/>
      </c>
      <c r="L24" s="30"/>
    </row>
    <row r="25" spans="2:12" s="1" customFormat="1" ht="6.9" hidden="1" customHeight="1">
      <c r="B25" s="30"/>
      <c r="L25" s="30"/>
    </row>
    <row r="26" spans="2:12" s="1" customFormat="1" ht="12" hidden="1" customHeight="1">
      <c r="B26" s="30"/>
      <c r="D26" s="25" t="s">
        <v>35</v>
      </c>
      <c r="L26" s="30"/>
    </row>
    <row r="27" spans="2:12" s="7" customFormat="1" ht="16.5" hidden="1" customHeight="1">
      <c r="B27" s="80"/>
      <c r="E27" s="202" t="s">
        <v>18</v>
      </c>
      <c r="F27" s="202"/>
      <c r="G27" s="202"/>
      <c r="H27" s="202"/>
      <c r="L27" s="80"/>
    </row>
    <row r="28" spans="2:12" s="1" customFormat="1" ht="6.9" hidden="1" customHeight="1">
      <c r="B28" s="30"/>
      <c r="L28" s="30"/>
    </row>
    <row r="29" spans="2:12" s="1" customFormat="1" ht="6.9" hidden="1" customHeight="1">
      <c r="B29" s="30"/>
      <c r="D29" s="48"/>
      <c r="E29" s="48"/>
      <c r="F29" s="48"/>
      <c r="G29" s="48"/>
      <c r="H29" s="48"/>
      <c r="I29" s="48"/>
      <c r="J29" s="48"/>
      <c r="K29" s="48"/>
      <c r="L29" s="30"/>
    </row>
    <row r="30" spans="2:12" s="1" customFormat="1" ht="25.35" hidden="1" customHeight="1">
      <c r="B30" s="30"/>
      <c r="D30" s="81" t="s">
        <v>37</v>
      </c>
      <c r="J30" s="61">
        <f>ROUND(J95, 2)</f>
        <v>0</v>
      </c>
      <c r="L30" s="30"/>
    </row>
    <row r="31" spans="2:12" s="1" customFormat="1" ht="6.9" hidden="1" customHeight="1">
      <c r="B31" s="30"/>
      <c r="D31" s="48"/>
      <c r="E31" s="48"/>
      <c r="F31" s="48"/>
      <c r="G31" s="48"/>
      <c r="H31" s="48"/>
      <c r="I31" s="48"/>
      <c r="J31" s="48"/>
      <c r="K31" s="48"/>
      <c r="L31" s="30"/>
    </row>
    <row r="32" spans="2:12" s="1" customFormat="1" ht="14.4" hidden="1" customHeight="1">
      <c r="B32" s="30"/>
      <c r="F32" s="33" t="s">
        <v>39</v>
      </c>
      <c r="I32" s="33" t="s">
        <v>38</v>
      </c>
      <c r="J32" s="33" t="s">
        <v>40</v>
      </c>
      <c r="L32" s="30"/>
    </row>
    <row r="33" spans="2:12" s="1" customFormat="1" ht="14.4" hidden="1" customHeight="1">
      <c r="B33" s="30"/>
      <c r="D33" s="50" t="s">
        <v>41</v>
      </c>
      <c r="E33" s="25" t="s">
        <v>42</v>
      </c>
      <c r="F33" s="82">
        <f>ROUND((SUM(BE95:BE481)),  2)</f>
        <v>0</v>
      </c>
      <c r="I33" s="83">
        <v>0.21</v>
      </c>
      <c r="J33" s="82">
        <f>ROUND(((SUM(BE95:BE481))*I33),  2)</f>
        <v>0</v>
      </c>
      <c r="L33" s="30"/>
    </row>
    <row r="34" spans="2:12" s="1" customFormat="1" ht="14.4" hidden="1" customHeight="1">
      <c r="B34" s="30"/>
      <c r="E34" s="25" t="s">
        <v>43</v>
      </c>
      <c r="F34" s="82">
        <f>ROUND((SUM(BF95:BF481)),  2)</f>
        <v>0</v>
      </c>
      <c r="I34" s="83">
        <v>0.12</v>
      </c>
      <c r="J34" s="82">
        <f>ROUND(((SUM(BF95:BF481))*I34),  2)</f>
        <v>0</v>
      </c>
      <c r="L34" s="30"/>
    </row>
    <row r="35" spans="2:12" s="1" customFormat="1" ht="14.4" hidden="1" customHeight="1">
      <c r="B35" s="30"/>
      <c r="E35" s="25" t="s">
        <v>44</v>
      </c>
      <c r="F35" s="82">
        <f>ROUND((SUM(BG95:BG481)),  2)</f>
        <v>0</v>
      </c>
      <c r="I35" s="83">
        <v>0.21</v>
      </c>
      <c r="J35" s="82">
        <f>0</f>
        <v>0</v>
      </c>
      <c r="L35" s="30"/>
    </row>
    <row r="36" spans="2:12" s="1" customFormat="1" ht="14.4" hidden="1" customHeight="1">
      <c r="B36" s="30"/>
      <c r="E36" s="25" t="s">
        <v>45</v>
      </c>
      <c r="F36" s="82">
        <f>ROUND((SUM(BH95:BH481)),  2)</f>
        <v>0</v>
      </c>
      <c r="I36" s="83">
        <v>0.12</v>
      </c>
      <c r="J36" s="82">
        <f>0</f>
        <v>0</v>
      </c>
      <c r="L36" s="30"/>
    </row>
    <row r="37" spans="2:12" s="1" customFormat="1" ht="14.4" hidden="1" customHeight="1">
      <c r="B37" s="30"/>
      <c r="E37" s="25" t="s">
        <v>46</v>
      </c>
      <c r="F37" s="82">
        <f>ROUND((SUM(BI95:BI481)),  2)</f>
        <v>0</v>
      </c>
      <c r="I37" s="83">
        <v>0</v>
      </c>
      <c r="J37" s="82">
        <f>0</f>
        <v>0</v>
      </c>
      <c r="L37" s="30"/>
    </row>
    <row r="38" spans="2:12" s="1" customFormat="1" ht="6.9" hidden="1" customHeight="1">
      <c r="B38" s="30"/>
      <c r="L38" s="30"/>
    </row>
    <row r="39" spans="2:12" s="1" customFormat="1" ht="25.35" hidden="1" customHeight="1">
      <c r="B39" s="30"/>
      <c r="C39" s="84"/>
      <c r="D39" s="85" t="s">
        <v>47</v>
      </c>
      <c r="E39" s="52"/>
      <c r="F39" s="52"/>
      <c r="G39" s="86" t="s">
        <v>48</v>
      </c>
      <c r="H39" s="87" t="s">
        <v>49</v>
      </c>
      <c r="I39" s="52"/>
      <c r="J39" s="88">
        <f>SUM(J30:J37)</f>
        <v>0</v>
      </c>
      <c r="K39" s="89"/>
      <c r="L39" s="30"/>
    </row>
    <row r="40" spans="2:12" s="1" customFormat="1" ht="14.4" hidden="1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30"/>
    </row>
    <row r="41" spans="2:12" hidden="1"/>
    <row r="42" spans="2:12" hidden="1"/>
    <row r="43" spans="2:12" hidden="1"/>
    <row r="44" spans="2:12" s="1" customFormat="1" ht="6.9" hidden="1" customHeight="1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0"/>
    </row>
    <row r="45" spans="2:12" s="1" customFormat="1" ht="24.9" hidden="1" customHeight="1">
      <c r="B45" s="30"/>
      <c r="C45" s="19" t="s">
        <v>83</v>
      </c>
      <c r="L45" s="30"/>
    </row>
    <row r="46" spans="2:12" s="1" customFormat="1" ht="6.9" hidden="1" customHeight="1">
      <c r="B46" s="30"/>
      <c r="L46" s="30"/>
    </row>
    <row r="47" spans="2:12" s="1" customFormat="1" ht="12" hidden="1" customHeight="1">
      <c r="B47" s="30"/>
      <c r="C47" s="25" t="s">
        <v>16</v>
      </c>
      <c r="L47" s="30"/>
    </row>
    <row r="48" spans="2:12" s="1" customFormat="1" ht="16.5" hidden="1" customHeight="1">
      <c r="B48" s="30"/>
      <c r="E48" s="207" t="str">
        <f>E7</f>
        <v>Oprava střešního pláště objektu - Objekt 002</v>
      </c>
      <c r="F48" s="208"/>
      <c r="G48" s="208"/>
      <c r="H48" s="208"/>
      <c r="L48" s="30"/>
    </row>
    <row r="49" spans="2:47" s="1" customFormat="1" ht="12" hidden="1" customHeight="1">
      <c r="B49" s="30"/>
      <c r="C49" s="25" t="s">
        <v>81</v>
      </c>
      <c r="L49" s="30"/>
    </row>
    <row r="50" spans="2:47" s="1" customFormat="1" ht="16.5" hidden="1" customHeight="1">
      <c r="B50" s="30"/>
      <c r="E50" s="179" t="str">
        <f>E9</f>
        <v>582-3 - Spojovací krček - objekt 002</v>
      </c>
      <c r="F50" s="206"/>
      <c r="G50" s="206"/>
      <c r="H50" s="206"/>
      <c r="L50" s="30"/>
    </row>
    <row r="51" spans="2:47" s="1" customFormat="1" ht="6.9" hidden="1" customHeight="1">
      <c r="B51" s="30"/>
      <c r="L51" s="30"/>
    </row>
    <row r="52" spans="2:47" s="1" customFormat="1" ht="12" hidden="1" customHeight="1">
      <c r="B52" s="30"/>
      <c r="C52" s="25" t="s">
        <v>20</v>
      </c>
      <c r="F52" s="23" t="str">
        <f>F12</f>
        <v>Krušnohorská poliklinika Litvínov</v>
      </c>
      <c r="I52" s="25" t="s">
        <v>22</v>
      </c>
      <c r="J52" s="47" t="str">
        <f>IF(J12="","",J12)</f>
        <v>19. 8. 2024</v>
      </c>
      <c r="L52" s="30"/>
    </row>
    <row r="53" spans="2:47" s="1" customFormat="1" ht="6.9" hidden="1" customHeight="1">
      <c r="B53" s="30"/>
      <c r="L53" s="30"/>
    </row>
    <row r="54" spans="2:47" s="1" customFormat="1" ht="15.15" hidden="1" customHeight="1">
      <c r="B54" s="30"/>
      <c r="C54" s="25" t="s">
        <v>24</v>
      </c>
      <c r="F54" s="23" t="str">
        <f>E15</f>
        <v>Krušnohorská poliklinika, s.r.o.</v>
      </c>
      <c r="I54" s="25" t="s">
        <v>31</v>
      </c>
      <c r="J54" s="28" t="str">
        <f>E21</f>
        <v xml:space="preserve"> </v>
      </c>
      <c r="L54" s="30"/>
    </row>
    <row r="55" spans="2:47" s="1" customFormat="1" ht="15.15" hidden="1" customHeight="1">
      <c r="B55" s="30"/>
      <c r="C55" s="25" t="s">
        <v>29</v>
      </c>
      <c r="F55" s="23" t="str">
        <f>IF(E18="","",E18)</f>
        <v>Vyplň údaj</v>
      </c>
      <c r="I55" s="25" t="s">
        <v>34</v>
      </c>
      <c r="J55" s="28" t="str">
        <f>E24</f>
        <v xml:space="preserve"> </v>
      </c>
      <c r="L55" s="30"/>
    </row>
    <row r="56" spans="2:47" s="1" customFormat="1" ht="10.35" hidden="1" customHeight="1">
      <c r="B56" s="30"/>
      <c r="L56" s="30"/>
    </row>
    <row r="57" spans="2:47" s="1" customFormat="1" ht="29.25" hidden="1" customHeight="1">
      <c r="B57" s="30"/>
      <c r="C57" s="90" t="s">
        <v>84</v>
      </c>
      <c r="D57" s="84"/>
      <c r="E57" s="84"/>
      <c r="F57" s="84"/>
      <c r="G57" s="84"/>
      <c r="H57" s="84"/>
      <c r="I57" s="84"/>
      <c r="J57" s="91" t="s">
        <v>85</v>
      </c>
      <c r="K57" s="84"/>
      <c r="L57" s="30"/>
    </row>
    <row r="58" spans="2:47" s="1" customFormat="1" ht="10.35" hidden="1" customHeight="1">
      <c r="B58" s="30"/>
      <c r="L58" s="30"/>
    </row>
    <row r="59" spans="2:47" s="1" customFormat="1" ht="22.8" hidden="1" customHeight="1">
      <c r="B59" s="30"/>
      <c r="C59" s="92" t="s">
        <v>69</v>
      </c>
      <c r="J59" s="61">
        <f>J95</f>
        <v>0</v>
      </c>
      <c r="L59" s="30"/>
      <c r="AU59" s="15" t="s">
        <v>86</v>
      </c>
    </row>
    <row r="60" spans="2:47" s="8" customFormat="1" ht="24.9" hidden="1" customHeight="1">
      <c r="B60" s="93"/>
      <c r="D60" s="94" t="s">
        <v>87</v>
      </c>
      <c r="E60" s="95"/>
      <c r="F60" s="95"/>
      <c r="G60" s="95"/>
      <c r="H60" s="95"/>
      <c r="I60" s="95"/>
      <c r="J60" s="96">
        <f>J96</f>
        <v>0</v>
      </c>
      <c r="L60" s="93"/>
    </row>
    <row r="61" spans="2:47" s="9" customFormat="1" ht="19.95" hidden="1" customHeight="1">
      <c r="B61" s="97"/>
      <c r="D61" s="98" t="s">
        <v>88</v>
      </c>
      <c r="E61" s="99"/>
      <c r="F61" s="99"/>
      <c r="G61" s="99"/>
      <c r="H61" s="99"/>
      <c r="I61" s="99"/>
      <c r="J61" s="100">
        <f>J97</f>
        <v>0</v>
      </c>
      <c r="L61" s="97"/>
    </row>
    <row r="62" spans="2:47" s="9" customFormat="1" ht="19.95" hidden="1" customHeight="1">
      <c r="B62" s="97"/>
      <c r="D62" s="98" t="s">
        <v>89</v>
      </c>
      <c r="E62" s="99"/>
      <c r="F62" s="99"/>
      <c r="G62" s="99"/>
      <c r="H62" s="99"/>
      <c r="I62" s="99"/>
      <c r="J62" s="100">
        <f>J105</f>
        <v>0</v>
      </c>
      <c r="L62" s="97"/>
    </row>
    <row r="63" spans="2:47" s="9" customFormat="1" ht="19.95" hidden="1" customHeight="1">
      <c r="B63" s="97"/>
      <c r="D63" s="98" t="s">
        <v>90</v>
      </c>
      <c r="E63" s="99"/>
      <c r="F63" s="99"/>
      <c r="G63" s="99"/>
      <c r="H63" s="99"/>
      <c r="I63" s="99"/>
      <c r="J63" s="100">
        <f>J120</f>
        <v>0</v>
      </c>
      <c r="L63" s="97"/>
    </row>
    <row r="64" spans="2:47" s="9" customFormat="1" ht="19.95" hidden="1" customHeight="1">
      <c r="B64" s="97"/>
      <c r="D64" s="98" t="s">
        <v>91</v>
      </c>
      <c r="E64" s="99"/>
      <c r="F64" s="99"/>
      <c r="G64" s="99"/>
      <c r="H64" s="99"/>
      <c r="I64" s="99"/>
      <c r="J64" s="100">
        <f>J142</f>
        <v>0</v>
      </c>
      <c r="L64" s="97"/>
    </row>
    <row r="65" spans="2:12" s="9" customFormat="1" ht="19.95" hidden="1" customHeight="1">
      <c r="B65" s="97"/>
      <c r="D65" s="98" t="s">
        <v>92</v>
      </c>
      <c r="E65" s="99"/>
      <c r="F65" s="99"/>
      <c r="G65" s="99"/>
      <c r="H65" s="99"/>
      <c r="I65" s="99"/>
      <c r="J65" s="100">
        <f>J156</f>
        <v>0</v>
      </c>
      <c r="L65" s="97"/>
    </row>
    <row r="66" spans="2:12" s="8" customFormat="1" ht="24.9" hidden="1" customHeight="1">
      <c r="B66" s="93"/>
      <c r="D66" s="94" t="s">
        <v>93</v>
      </c>
      <c r="E66" s="95"/>
      <c r="F66" s="95"/>
      <c r="G66" s="95"/>
      <c r="H66" s="95"/>
      <c r="I66" s="95"/>
      <c r="J66" s="96">
        <f>J167</f>
        <v>0</v>
      </c>
      <c r="L66" s="93"/>
    </row>
    <row r="67" spans="2:12" s="9" customFormat="1" ht="19.95" hidden="1" customHeight="1">
      <c r="B67" s="97"/>
      <c r="D67" s="98" t="s">
        <v>94</v>
      </c>
      <c r="E67" s="99"/>
      <c r="F67" s="99"/>
      <c r="G67" s="99"/>
      <c r="H67" s="99"/>
      <c r="I67" s="99"/>
      <c r="J67" s="100">
        <f>J168</f>
        <v>0</v>
      </c>
      <c r="L67" s="97"/>
    </row>
    <row r="68" spans="2:12" s="9" customFormat="1" ht="19.95" hidden="1" customHeight="1">
      <c r="B68" s="97"/>
      <c r="D68" s="98" t="s">
        <v>95</v>
      </c>
      <c r="E68" s="99"/>
      <c r="F68" s="99"/>
      <c r="G68" s="99"/>
      <c r="H68" s="99"/>
      <c r="I68" s="99"/>
      <c r="J68" s="100">
        <f>J303</f>
        <v>0</v>
      </c>
      <c r="L68" s="97"/>
    </row>
    <row r="69" spans="2:12" s="9" customFormat="1" ht="19.95" hidden="1" customHeight="1">
      <c r="B69" s="97"/>
      <c r="D69" s="98" t="s">
        <v>96</v>
      </c>
      <c r="E69" s="99"/>
      <c r="F69" s="99"/>
      <c r="G69" s="99"/>
      <c r="H69" s="99"/>
      <c r="I69" s="99"/>
      <c r="J69" s="100">
        <f>J349</f>
        <v>0</v>
      </c>
      <c r="L69" s="97"/>
    </row>
    <row r="70" spans="2:12" s="9" customFormat="1" ht="19.95" hidden="1" customHeight="1">
      <c r="B70" s="97"/>
      <c r="D70" s="98" t="s">
        <v>97</v>
      </c>
      <c r="E70" s="99"/>
      <c r="F70" s="99"/>
      <c r="G70" s="99"/>
      <c r="H70" s="99"/>
      <c r="I70" s="99"/>
      <c r="J70" s="100">
        <f>J357</f>
        <v>0</v>
      </c>
      <c r="L70" s="97"/>
    </row>
    <row r="71" spans="2:12" s="9" customFormat="1" ht="19.95" hidden="1" customHeight="1">
      <c r="B71" s="97"/>
      <c r="D71" s="98" t="s">
        <v>98</v>
      </c>
      <c r="E71" s="99"/>
      <c r="F71" s="99"/>
      <c r="G71" s="99"/>
      <c r="H71" s="99"/>
      <c r="I71" s="99"/>
      <c r="J71" s="100">
        <f>J399</f>
        <v>0</v>
      </c>
      <c r="L71" s="97"/>
    </row>
    <row r="72" spans="2:12" s="9" customFormat="1" ht="19.95" hidden="1" customHeight="1">
      <c r="B72" s="97"/>
      <c r="D72" s="98" t="s">
        <v>99</v>
      </c>
      <c r="E72" s="99"/>
      <c r="F72" s="99"/>
      <c r="G72" s="99"/>
      <c r="H72" s="99"/>
      <c r="I72" s="99"/>
      <c r="J72" s="100">
        <f>J431</f>
        <v>0</v>
      </c>
      <c r="L72" s="97"/>
    </row>
    <row r="73" spans="2:12" s="8" customFormat="1" ht="24.9" hidden="1" customHeight="1">
      <c r="B73" s="93"/>
      <c r="D73" s="94" t="s">
        <v>100</v>
      </c>
      <c r="E73" s="95"/>
      <c r="F73" s="95"/>
      <c r="G73" s="95"/>
      <c r="H73" s="95"/>
      <c r="I73" s="95"/>
      <c r="J73" s="96">
        <f>J467</f>
        <v>0</v>
      </c>
      <c r="L73" s="93"/>
    </row>
    <row r="74" spans="2:12" s="8" customFormat="1" ht="24.9" hidden="1" customHeight="1">
      <c r="B74" s="93"/>
      <c r="D74" s="94" t="s">
        <v>101</v>
      </c>
      <c r="E74" s="95"/>
      <c r="F74" s="95"/>
      <c r="G74" s="95"/>
      <c r="H74" s="95"/>
      <c r="I74" s="95"/>
      <c r="J74" s="96">
        <f>J476</f>
        <v>0</v>
      </c>
      <c r="L74" s="93"/>
    </row>
    <row r="75" spans="2:12" s="9" customFormat="1" ht="19.95" hidden="1" customHeight="1">
      <c r="B75" s="97"/>
      <c r="D75" s="98" t="s">
        <v>102</v>
      </c>
      <c r="E75" s="99"/>
      <c r="F75" s="99"/>
      <c r="G75" s="99"/>
      <c r="H75" s="99"/>
      <c r="I75" s="99"/>
      <c r="J75" s="100">
        <f>J477</f>
        <v>0</v>
      </c>
      <c r="L75" s="97"/>
    </row>
    <row r="76" spans="2:12" s="1" customFormat="1" ht="21.75" hidden="1" customHeight="1">
      <c r="B76" s="30"/>
      <c r="L76" s="30"/>
    </row>
    <row r="77" spans="2:12" s="1" customFormat="1" ht="6.9" hidden="1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30"/>
    </row>
    <row r="78" spans="2:12" hidden="1"/>
    <row r="79" spans="2:12" hidden="1"/>
    <row r="80" spans="2:12" hidden="1"/>
    <row r="81" spans="2:63" s="1" customFormat="1" ht="6.9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0"/>
    </row>
    <row r="82" spans="2:63" s="1" customFormat="1" ht="24.9" customHeight="1">
      <c r="B82" s="30"/>
      <c r="C82" s="19" t="s">
        <v>103</v>
      </c>
      <c r="L82" s="30"/>
    </row>
    <row r="83" spans="2:63" s="1" customFormat="1" ht="6.9" customHeight="1">
      <c r="B83" s="30"/>
      <c r="L83" s="30"/>
    </row>
    <row r="84" spans="2:63" s="1" customFormat="1" ht="12" customHeight="1">
      <c r="B84" s="30"/>
      <c r="C84" s="25" t="s">
        <v>16</v>
      </c>
      <c r="L84" s="30"/>
    </row>
    <row r="85" spans="2:63" s="1" customFormat="1" ht="16.5" customHeight="1">
      <c r="B85" s="30"/>
      <c r="E85" s="207" t="str">
        <f>E7</f>
        <v>Oprava střešního pláště objektu - Objekt 002</v>
      </c>
      <c r="F85" s="208"/>
      <c r="G85" s="208"/>
      <c r="H85" s="208"/>
      <c r="L85" s="30"/>
    </row>
    <row r="86" spans="2:63" s="1" customFormat="1" ht="12" customHeight="1">
      <c r="B86" s="30"/>
      <c r="C86" s="25" t="s">
        <v>81</v>
      </c>
      <c r="L86" s="30"/>
    </row>
    <row r="87" spans="2:63" s="1" customFormat="1" ht="16.5" customHeight="1">
      <c r="B87" s="30"/>
      <c r="E87" s="210" t="s">
        <v>769</v>
      </c>
      <c r="F87" s="206"/>
      <c r="G87" s="206"/>
      <c r="H87" s="206"/>
      <c r="L87" s="30"/>
    </row>
    <row r="88" spans="2:63" s="1" customFormat="1" ht="6.9" customHeight="1">
      <c r="B88" s="30"/>
      <c r="L88" s="30"/>
    </row>
    <row r="89" spans="2:63" s="1" customFormat="1" ht="12" customHeight="1">
      <c r="B89" s="30"/>
      <c r="C89" s="25" t="s">
        <v>20</v>
      </c>
      <c r="F89" s="23" t="str">
        <f>F12</f>
        <v>Krušnohorská poliklinika Litvínov</v>
      </c>
      <c r="I89" s="25" t="s">
        <v>22</v>
      </c>
      <c r="J89" s="47" t="str">
        <f>IF(J12="","",J12)</f>
        <v>19. 8. 2024</v>
      </c>
      <c r="L89" s="30"/>
    </row>
    <row r="90" spans="2:63" s="1" customFormat="1" ht="6.9" customHeight="1">
      <c r="B90" s="30"/>
      <c r="L90" s="30"/>
    </row>
    <row r="91" spans="2:63" s="1" customFormat="1" ht="15.15" customHeight="1">
      <c r="B91" s="30"/>
      <c r="C91" s="25" t="s">
        <v>24</v>
      </c>
      <c r="F91" s="23" t="str">
        <f>E15</f>
        <v>Krušnohorská poliklinika, s.r.o.</v>
      </c>
      <c r="I91" s="25" t="s">
        <v>31</v>
      </c>
      <c r="J91" s="28" t="str">
        <f>E21</f>
        <v xml:space="preserve"> </v>
      </c>
      <c r="L91" s="30"/>
    </row>
    <row r="92" spans="2:63" s="1" customFormat="1" ht="15.15" customHeight="1">
      <c r="B92" s="30"/>
      <c r="C92" s="25" t="s">
        <v>29</v>
      </c>
      <c r="F92" s="23" t="str">
        <f>IF(E18="","",E18)</f>
        <v>Vyplň údaj</v>
      </c>
      <c r="I92" s="25" t="s">
        <v>34</v>
      </c>
      <c r="J92" s="28" t="str">
        <f>E24</f>
        <v xml:space="preserve"> </v>
      </c>
      <c r="L92" s="30"/>
    </row>
    <row r="93" spans="2:63" s="1" customFormat="1" ht="10.35" customHeight="1">
      <c r="B93" s="30"/>
      <c r="L93" s="30"/>
    </row>
    <row r="94" spans="2:63" s="10" customFormat="1" ht="29.25" customHeight="1">
      <c r="B94" s="101"/>
      <c r="C94" s="102" t="s">
        <v>104</v>
      </c>
      <c r="D94" s="103" t="s">
        <v>56</v>
      </c>
      <c r="E94" s="103" t="s">
        <v>52</v>
      </c>
      <c r="F94" s="103" t="s">
        <v>53</v>
      </c>
      <c r="G94" s="103" t="s">
        <v>105</v>
      </c>
      <c r="H94" s="103" t="s">
        <v>106</v>
      </c>
      <c r="I94" s="103" t="s">
        <v>107</v>
      </c>
      <c r="J94" s="103" t="s">
        <v>85</v>
      </c>
      <c r="K94" s="104" t="s">
        <v>108</v>
      </c>
      <c r="L94" s="101"/>
      <c r="M94" s="54" t="s">
        <v>18</v>
      </c>
      <c r="N94" s="55" t="s">
        <v>41</v>
      </c>
      <c r="O94" s="55" t="s">
        <v>109</v>
      </c>
      <c r="P94" s="55" t="s">
        <v>110</v>
      </c>
      <c r="Q94" s="55" t="s">
        <v>111</v>
      </c>
      <c r="R94" s="55" t="s">
        <v>112</v>
      </c>
      <c r="S94" s="55" t="s">
        <v>113</v>
      </c>
      <c r="T94" s="56" t="s">
        <v>114</v>
      </c>
    </row>
    <row r="95" spans="2:63" s="1" customFormat="1" ht="22.8" customHeight="1">
      <c r="B95" s="30"/>
      <c r="C95" s="59" t="s">
        <v>115</v>
      </c>
      <c r="J95" s="105">
        <f>BK95</f>
        <v>0</v>
      </c>
      <c r="L95" s="30"/>
      <c r="M95" s="57"/>
      <c r="N95" s="48"/>
      <c r="O95" s="48"/>
      <c r="P95" s="106">
        <f>P96+P167+P467+P476</f>
        <v>0</v>
      </c>
      <c r="Q95" s="48"/>
      <c r="R95" s="106">
        <f>R96+R167+R467+R476</f>
        <v>11.8393207</v>
      </c>
      <c r="S95" s="48"/>
      <c r="T95" s="107">
        <f>T96+T167+T467+T476</f>
        <v>26.027990000000003</v>
      </c>
      <c r="AT95" s="15" t="s">
        <v>70</v>
      </c>
      <c r="AU95" s="15" t="s">
        <v>86</v>
      </c>
      <c r="BK95" s="108">
        <f>BK96+BK167+BK467+BK476</f>
        <v>0</v>
      </c>
    </row>
    <row r="96" spans="2:63" s="11" customFormat="1" ht="25.95" customHeight="1">
      <c r="B96" s="109"/>
      <c r="D96" s="110" t="s">
        <v>70</v>
      </c>
      <c r="E96" s="111" t="s">
        <v>116</v>
      </c>
      <c r="F96" s="111" t="s">
        <v>117</v>
      </c>
      <c r="I96" s="112"/>
      <c r="J96" s="113">
        <f>BK96</f>
        <v>0</v>
      </c>
      <c r="L96" s="109"/>
      <c r="M96" s="114"/>
      <c r="P96" s="115">
        <f>P97+P105+P120+P142+P156</f>
        <v>0</v>
      </c>
      <c r="R96" s="115">
        <f>R97+R105+R120+R142+R156</f>
        <v>2.2421600000000002</v>
      </c>
      <c r="T96" s="116">
        <f>T97+T105+T120+T142+T156</f>
        <v>23.040000000000003</v>
      </c>
      <c r="AR96" s="110" t="s">
        <v>77</v>
      </c>
      <c r="AT96" s="117" t="s">
        <v>70</v>
      </c>
      <c r="AU96" s="117" t="s">
        <v>71</v>
      </c>
      <c r="AY96" s="110" t="s">
        <v>118</v>
      </c>
      <c r="BK96" s="118">
        <f>BK97+BK105+BK120+BK142+BK156</f>
        <v>0</v>
      </c>
    </row>
    <row r="97" spans="2:65" s="11" customFormat="1" ht="22.8" customHeight="1">
      <c r="B97" s="109"/>
      <c r="D97" s="110" t="s">
        <v>70</v>
      </c>
      <c r="E97" s="119" t="s">
        <v>119</v>
      </c>
      <c r="F97" s="119" t="s">
        <v>120</v>
      </c>
      <c r="I97" s="112"/>
      <c r="J97" s="120">
        <f>BK97</f>
        <v>0</v>
      </c>
      <c r="L97" s="109"/>
      <c r="M97" s="114"/>
      <c r="P97" s="115">
        <f>SUM(P98:P104)</f>
        <v>0</v>
      </c>
      <c r="R97" s="115">
        <f>SUM(R98:R104)</f>
        <v>6.6000000000000003E-2</v>
      </c>
      <c r="T97" s="116">
        <f>SUM(T98:T104)</f>
        <v>0</v>
      </c>
      <c r="AR97" s="110" t="s">
        <v>77</v>
      </c>
      <c r="AT97" s="117" t="s">
        <v>70</v>
      </c>
      <c r="AU97" s="117" t="s">
        <v>77</v>
      </c>
      <c r="AY97" s="110" t="s">
        <v>118</v>
      </c>
      <c r="BK97" s="118">
        <f>SUM(BK98:BK104)</f>
        <v>0</v>
      </c>
    </row>
    <row r="98" spans="2:65" s="1" customFormat="1" ht="24.15" customHeight="1">
      <c r="B98" s="30"/>
      <c r="C98" s="121" t="s">
        <v>77</v>
      </c>
      <c r="D98" s="121" t="s">
        <v>121</v>
      </c>
      <c r="E98" s="122" t="s">
        <v>122</v>
      </c>
      <c r="F98" s="123" t="s">
        <v>123</v>
      </c>
      <c r="G98" s="124" t="s">
        <v>124</v>
      </c>
      <c r="H98" s="125">
        <v>24</v>
      </c>
      <c r="I98" s="126"/>
      <c r="J98" s="127">
        <f>ROUND(I98*H98,2)</f>
        <v>0</v>
      </c>
      <c r="K98" s="123" t="s">
        <v>125</v>
      </c>
      <c r="L98" s="30"/>
      <c r="M98" s="128" t="s">
        <v>18</v>
      </c>
      <c r="N98" s="129" t="s">
        <v>42</v>
      </c>
      <c r="P98" s="130">
        <f>O98*H98</f>
        <v>0</v>
      </c>
      <c r="Q98" s="130">
        <v>2.7499999999999998E-3</v>
      </c>
      <c r="R98" s="130">
        <f>Q98*H98</f>
        <v>6.6000000000000003E-2</v>
      </c>
      <c r="S98" s="130">
        <v>0</v>
      </c>
      <c r="T98" s="131">
        <f>S98*H98</f>
        <v>0</v>
      </c>
      <c r="AR98" s="132" t="s">
        <v>126</v>
      </c>
      <c r="AT98" s="132" t="s">
        <v>121</v>
      </c>
      <c r="AU98" s="132" t="s">
        <v>79</v>
      </c>
      <c r="AY98" s="15" t="s">
        <v>118</v>
      </c>
      <c r="BE98" s="133">
        <f>IF(N98="základní",J98,0)</f>
        <v>0</v>
      </c>
      <c r="BF98" s="133">
        <f>IF(N98="snížená",J98,0)</f>
        <v>0</v>
      </c>
      <c r="BG98" s="133">
        <f>IF(N98="zákl. přenesená",J98,0)</f>
        <v>0</v>
      </c>
      <c r="BH98" s="133">
        <f>IF(N98="sníž. přenesená",J98,0)</f>
        <v>0</v>
      </c>
      <c r="BI98" s="133">
        <f>IF(N98="nulová",J98,0)</f>
        <v>0</v>
      </c>
      <c r="BJ98" s="15" t="s">
        <v>77</v>
      </c>
      <c r="BK98" s="133">
        <f>ROUND(I98*H98,2)</f>
        <v>0</v>
      </c>
      <c r="BL98" s="15" t="s">
        <v>126</v>
      </c>
      <c r="BM98" s="132" t="s">
        <v>127</v>
      </c>
    </row>
    <row r="99" spans="2:65" s="1" customFormat="1" ht="19.2">
      <c r="B99" s="30"/>
      <c r="D99" s="134" t="s">
        <v>128</v>
      </c>
      <c r="F99" s="135" t="s">
        <v>129</v>
      </c>
      <c r="I99" s="136"/>
      <c r="L99" s="30"/>
      <c r="M99" s="137"/>
      <c r="T99" s="51"/>
      <c r="AT99" s="15" t="s">
        <v>128</v>
      </c>
      <c r="AU99" s="15" t="s">
        <v>79</v>
      </c>
    </row>
    <row r="100" spans="2:65" s="1" customFormat="1">
      <c r="B100" s="30"/>
      <c r="D100" s="138" t="s">
        <v>130</v>
      </c>
      <c r="F100" s="139" t="s">
        <v>131</v>
      </c>
      <c r="I100" s="136"/>
      <c r="L100" s="30"/>
      <c r="M100" s="137"/>
      <c r="T100" s="51"/>
      <c r="AT100" s="15" t="s">
        <v>130</v>
      </c>
      <c r="AU100" s="15" t="s">
        <v>79</v>
      </c>
    </row>
    <row r="101" spans="2:65" s="12" customFormat="1">
      <c r="B101" s="140"/>
      <c r="D101" s="134" t="s">
        <v>132</v>
      </c>
      <c r="E101" s="141" t="s">
        <v>18</v>
      </c>
      <c r="F101" s="142" t="s">
        <v>133</v>
      </c>
      <c r="H101" s="143">
        <v>24</v>
      </c>
      <c r="I101" s="144"/>
      <c r="L101" s="140"/>
      <c r="M101" s="145"/>
      <c r="T101" s="146"/>
      <c r="AT101" s="141" t="s">
        <v>132</v>
      </c>
      <c r="AU101" s="141" t="s">
        <v>79</v>
      </c>
      <c r="AV101" s="12" t="s">
        <v>79</v>
      </c>
      <c r="AW101" s="12" t="s">
        <v>33</v>
      </c>
      <c r="AX101" s="12" t="s">
        <v>77</v>
      </c>
      <c r="AY101" s="141" t="s">
        <v>118</v>
      </c>
    </row>
    <row r="102" spans="2:65" s="1" customFormat="1" ht="24.15" customHeight="1">
      <c r="B102" s="30"/>
      <c r="C102" s="121" t="s">
        <v>79</v>
      </c>
      <c r="D102" s="121" t="s">
        <v>121</v>
      </c>
      <c r="E102" s="122" t="s">
        <v>134</v>
      </c>
      <c r="F102" s="123" t="s">
        <v>135</v>
      </c>
      <c r="G102" s="124" t="s">
        <v>124</v>
      </c>
      <c r="H102" s="125">
        <v>24</v>
      </c>
      <c r="I102" s="126"/>
      <c r="J102" s="127">
        <f>ROUND(I102*H102,2)</f>
        <v>0</v>
      </c>
      <c r="K102" s="123" t="s">
        <v>125</v>
      </c>
      <c r="L102" s="30"/>
      <c r="M102" s="128" t="s">
        <v>18</v>
      </c>
      <c r="N102" s="129" t="s">
        <v>42</v>
      </c>
      <c r="P102" s="130">
        <f>O102*H102</f>
        <v>0</v>
      </c>
      <c r="Q102" s="130">
        <v>0</v>
      </c>
      <c r="R102" s="130">
        <f>Q102*H102</f>
        <v>0</v>
      </c>
      <c r="S102" s="130">
        <v>0</v>
      </c>
      <c r="T102" s="131">
        <f>S102*H102</f>
        <v>0</v>
      </c>
      <c r="AR102" s="132" t="s">
        <v>126</v>
      </c>
      <c r="AT102" s="132" t="s">
        <v>121</v>
      </c>
      <c r="AU102" s="132" t="s">
        <v>79</v>
      </c>
      <c r="AY102" s="15" t="s">
        <v>118</v>
      </c>
      <c r="BE102" s="133">
        <f>IF(N102="základní",J102,0)</f>
        <v>0</v>
      </c>
      <c r="BF102" s="133">
        <f>IF(N102="snížená",J102,0)</f>
        <v>0</v>
      </c>
      <c r="BG102" s="133">
        <f>IF(N102="zákl. přenesená",J102,0)</f>
        <v>0</v>
      </c>
      <c r="BH102" s="133">
        <f>IF(N102="sníž. přenesená",J102,0)</f>
        <v>0</v>
      </c>
      <c r="BI102" s="133">
        <f>IF(N102="nulová",J102,0)</f>
        <v>0</v>
      </c>
      <c r="BJ102" s="15" t="s">
        <v>77</v>
      </c>
      <c r="BK102" s="133">
        <f>ROUND(I102*H102,2)</f>
        <v>0</v>
      </c>
      <c r="BL102" s="15" t="s">
        <v>126</v>
      </c>
      <c r="BM102" s="132" t="s">
        <v>136</v>
      </c>
    </row>
    <row r="103" spans="2:65" s="1" customFormat="1" ht="19.2">
      <c r="B103" s="30"/>
      <c r="D103" s="134" t="s">
        <v>128</v>
      </c>
      <c r="F103" s="135" t="s">
        <v>137</v>
      </c>
      <c r="I103" s="136"/>
      <c r="L103" s="30"/>
      <c r="M103" s="137"/>
      <c r="T103" s="51"/>
      <c r="AT103" s="15" t="s">
        <v>128</v>
      </c>
      <c r="AU103" s="15" t="s">
        <v>79</v>
      </c>
    </row>
    <row r="104" spans="2:65" s="1" customFormat="1">
      <c r="B104" s="30"/>
      <c r="D104" s="138" t="s">
        <v>130</v>
      </c>
      <c r="F104" s="139" t="s">
        <v>138</v>
      </c>
      <c r="I104" s="136"/>
      <c r="L104" s="30"/>
      <c r="M104" s="137"/>
      <c r="T104" s="51"/>
      <c r="AT104" s="15" t="s">
        <v>130</v>
      </c>
      <c r="AU104" s="15" t="s">
        <v>79</v>
      </c>
    </row>
    <row r="105" spans="2:65" s="11" customFormat="1" ht="22.8" customHeight="1">
      <c r="B105" s="109"/>
      <c r="D105" s="110" t="s">
        <v>70</v>
      </c>
      <c r="E105" s="119" t="s">
        <v>139</v>
      </c>
      <c r="F105" s="119" t="s">
        <v>140</v>
      </c>
      <c r="I105" s="112"/>
      <c r="J105" s="120">
        <f>BK105</f>
        <v>0</v>
      </c>
      <c r="L105" s="109"/>
      <c r="M105" s="114"/>
      <c r="P105" s="115">
        <f>SUM(P106:P119)</f>
        <v>0</v>
      </c>
      <c r="R105" s="115">
        <f>SUM(R106:R119)</f>
        <v>2.1761600000000003</v>
      </c>
      <c r="T105" s="116">
        <f>SUM(T106:T119)</f>
        <v>0</v>
      </c>
      <c r="AR105" s="110" t="s">
        <v>77</v>
      </c>
      <c r="AT105" s="117" t="s">
        <v>70</v>
      </c>
      <c r="AU105" s="117" t="s">
        <v>77</v>
      </c>
      <c r="AY105" s="110" t="s">
        <v>118</v>
      </c>
      <c r="BK105" s="118">
        <f>SUM(BK106:BK119)</f>
        <v>0</v>
      </c>
    </row>
    <row r="106" spans="2:65" s="1" customFormat="1" ht="16.5" customHeight="1">
      <c r="B106" s="30"/>
      <c r="C106" s="121" t="s">
        <v>119</v>
      </c>
      <c r="D106" s="121" t="s">
        <v>121</v>
      </c>
      <c r="E106" s="122" t="s">
        <v>141</v>
      </c>
      <c r="F106" s="123" t="s">
        <v>142</v>
      </c>
      <c r="G106" s="124" t="s">
        <v>124</v>
      </c>
      <c r="H106" s="125">
        <v>24</v>
      </c>
      <c r="I106" s="126"/>
      <c r="J106" s="127">
        <f>ROUND(I106*H106,2)</f>
        <v>0</v>
      </c>
      <c r="K106" s="123" t="s">
        <v>125</v>
      </c>
      <c r="L106" s="30"/>
      <c r="M106" s="128" t="s">
        <v>18</v>
      </c>
      <c r="N106" s="129" t="s">
        <v>42</v>
      </c>
      <c r="P106" s="130">
        <f>O106*H106</f>
        <v>0</v>
      </c>
      <c r="Q106" s="130">
        <v>0</v>
      </c>
      <c r="R106" s="130">
        <f>Q106*H106</f>
        <v>0</v>
      </c>
      <c r="S106" s="130">
        <v>0</v>
      </c>
      <c r="T106" s="131">
        <f>S106*H106</f>
        <v>0</v>
      </c>
      <c r="AR106" s="132" t="s">
        <v>126</v>
      </c>
      <c r="AT106" s="132" t="s">
        <v>121</v>
      </c>
      <c r="AU106" s="132" t="s">
        <v>79</v>
      </c>
      <c r="AY106" s="15" t="s">
        <v>118</v>
      </c>
      <c r="BE106" s="133">
        <f>IF(N106="základní",J106,0)</f>
        <v>0</v>
      </c>
      <c r="BF106" s="133">
        <f>IF(N106="snížená",J106,0)</f>
        <v>0</v>
      </c>
      <c r="BG106" s="133">
        <f>IF(N106="zákl. přenesená",J106,0)</f>
        <v>0</v>
      </c>
      <c r="BH106" s="133">
        <f>IF(N106="sníž. přenesená",J106,0)</f>
        <v>0</v>
      </c>
      <c r="BI106" s="133">
        <f>IF(N106="nulová",J106,0)</f>
        <v>0</v>
      </c>
      <c r="BJ106" s="15" t="s">
        <v>77</v>
      </c>
      <c r="BK106" s="133">
        <f>ROUND(I106*H106,2)</f>
        <v>0</v>
      </c>
      <c r="BL106" s="15" t="s">
        <v>126</v>
      </c>
      <c r="BM106" s="132" t="s">
        <v>143</v>
      </c>
    </row>
    <row r="107" spans="2:65" s="1" customFormat="1">
      <c r="B107" s="30"/>
      <c r="D107" s="134" t="s">
        <v>128</v>
      </c>
      <c r="F107" s="135" t="s">
        <v>144</v>
      </c>
      <c r="I107" s="136"/>
      <c r="L107" s="30"/>
      <c r="M107" s="137"/>
      <c r="T107" s="51"/>
      <c r="AT107" s="15" t="s">
        <v>128</v>
      </c>
      <c r="AU107" s="15" t="s">
        <v>79</v>
      </c>
    </row>
    <row r="108" spans="2:65" s="1" customFormat="1">
      <c r="B108" s="30"/>
      <c r="D108" s="138" t="s">
        <v>130</v>
      </c>
      <c r="F108" s="139" t="s">
        <v>145</v>
      </c>
      <c r="I108" s="136"/>
      <c r="L108" s="30"/>
      <c r="M108" s="137"/>
      <c r="T108" s="51"/>
      <c r="AT108" s="15" t="s">
        <v>130</v>
      </c>
      <c r="AU108" s="15" t="s">
        <v>79</v>
      </c>
    </row>
    <row r="109" spans="2:65" s="1" customFormat="1" ht="19.2">
      <c r="B109" s="30"/>
      <c r="D109" s="134" t="s">
        <v>146</v>
      </c>
      <c r="F109" s="147" t="s">
        <v>147</v>
      </c>
      <c r="I109" s="136"/>
      <c r="L109" s="30"/>
      <c r="M109" s="137"/>
      <c r="T109" s="51"/>
      <c r="AT109" s="15" t="s">
        <v>146</v>
      </c>
      <c r="AU109" s="15" t="s">
        <v>79</v>
      </c>
    </row>
    <row r="110" spans="2:65" s="12" customFormat="1">
      <c r="B110" s="140"/>
      <c r="D110" s="134" t="s">
        <v>132</v>
      </c>
      <c r="E110" s="141" t="s">
        <v>18</v>
      </c>
      <c r="F110" s="142" t="s">
        <v>133</v>
      </c>
      <c r="H110" s="143">
        <v>24</v>
      </c>
      <c r="I110" s="144"/>
      <c r="L110" s="140"/>
      <c r="M110" s="145"/>
      <c r="T110" s="146"/>
      <c r="AT110" s="141" t="s">
        <v>132</v>
      </c>
      <c r="AU110" s="141" t="s">
        <v>79</v>
      </c>
      <c r="AV110" s="12" t="s">
        <v>79</v>
      </c>
      <c r="AW110" s="12" t="s">
        <v>33</v>
      </c>
      <c r="AX110" s="12" t="s">
        <v>77</v>
      </c>
      <c r="AY110" s="141" t="s">
        <v>118</v>
      </c>
    </row>
    <row r="111" spans="2:65" s="1" customFormat="1" ht="24.15" customHeight="1">
      <c r="B111" s="30"/>
      <c r="C111" s="121" t="s">
        <v>126</v>
      </c>
      <c r="D111" s="121" t="s">
        <v>121</v>
      </c>
      <c r="E111" s="122" t="s">
        <v>148</v>
      </c>
      <c r="F111" s="123" t="s">
        <v>149</v>
      </c>
      <c r="G111" s="124" t="s">
        <v>124</v>
      </c>
      <c r="H111" s="125">
        <v>24</v>
      </c>
      <c r="I111" s="126"/>
      <c r="J111" s="127">
        <f>ROUND(I111*H111,2)</f>
        <v>0</v>
      </c>
      <c r="K111" s="123" t="s">
        <v>125</v>
      </c>
      <c r="L111" s="30"/>
      <c r="M111" s="128" t="s">
        <v>18</v>
      </c>
      <c r="N111" s="129" t="s">
        <v>42</v>
      </c>
      <c r="P111" s="130">
        <f>O111*H111</f>
        <v>0</v>
      </c>
      <c r="Q111" s="130">
        <v>4.9840000000000002E-2</v>
      </c>
      <c r="R111" s="130">
        <f>Q111*H111</f>
        <v>1.1961600000000001</v>
      </c>
      <c r="S111" s="130">
        <v>0</v>
      </c>
      <c r="T111" s="131">
        <f>S111*H111</f>
        <v>0</v>
      </c>
      <c r="AR111" s="132" t="s">
        <v>126</v>
      </c>
      <c r="AT111" s="132" t="s">
        <v>121</v>
      </c>
      <c r="AU111" s="132" t="s">
        <v>79</v>
      </c>
      <c r="AY111" s="15" t="s">
        <v>118</v>
      </c>
      <c r="BE111" s="133">
        <f>IF(N111="základní",J111,0)</f>
        <v>0</v>
      </c>
      <c r="BF111" s="133">
        <f>IF(N111="snížená",J111,0)</f>
        <v>0</v>
      </c>
      <c r="BG111" s="133">
        <f>IF(N111="zákl. přenesená",J111,0)</f>
        <v>0</v>
      </c>
      <c r="BH111" s="133">
        <f>IF(N111="sníž. přenesená",J111,0)</f>
        <v>0</v>
      </c>
      <c r="BI111" s="133">
        <f>IF(N111="nulová",J111,0)</f>
        <v>0</v>
      </c>
      <c r="BJ111" s="15" t="s">
        <v>77</v>
      </c>
      <c r="BK111" s="133">
        <f>ROUND(I111*H111,2)</f>
        <v>0</v>
      </c>
      <c r="BL111" s="15" t="s">
        <v>126</v>
      </c>
      <c r="BM111" s="132" t="s">
        <v>150</v>
      </c>
    </row>
    <row r="112" spans="2:65" s="1" customFormat="1" ht="19.2">
      <c r="B112" s="30"/>
      <c r="D112" s="134" t="s">
        <v>128</v>
      </c>
      <c r="F112" s="135" t="s">
        <v>151</v>
      </c>
      <c r="I112" s="136"/>
      <c r="L112" s="30"/>
      <c r="M112" s="137"/>
      <c r="T112" s="51"/>
      <c r="AT112" s="15" t="s">
        <v>128</v>
      </c>
      <c r="AU112" s="15" t="s">
        <v>79</v>
      </c>
    </row>
    <row r="113" spans="2:65" s="1" customFormat="1">
      <c r="B113" s="30"/>
      <c r="D113" s="138" t="s">
        <v>130</v>
      </c>
      <c r="F113" s="139" t="s">
        <v>152</v>
      </c>
      <c r="I113" s="136"/>
      <c r="L113" s="30"/>
      <c r="M113" s="137"/>
      <c r="T113" s="51"/>
      <c r="AT113" s="15" t="s">
        <v>130</v>
      </c>
      <c r="AU113" s="15" t="s">
        <v>79</v>
      </c>
    </row>
    <row r="114" spans="2:65" s="1" customFormat="1" ht="19.2">
      <c r="B114" s="30"/>
      <c r="D114" s="134" t="s">
        <v>146</v>
      </c>
      <c r="F114" s="147" t="s">
        <v>153</v>
      </c>
      <c r="I114" s="136"/>
      <c r="L114" s="30"/>
      <c r="M114" s="137"/>
      <c r="T114" s="51"/>
      <c r="AT114" s="15" t="s">
        <v>146</v>
      </c>
      <c r="AU114" s="15" t="s">
        <v>79</v>
      </c>
    </row>
    <row r="115" spans="2:65" s="12" customFormat="1">
      <c r="B115" s="140"/>
      <c r="D115" s="134" t="s">
        <v>132</v>
      </c>
      <c r="E115" s="141" t="s">
        <v>18</v>
      </c>
      <c r="F115" s="142" t="s">
        <v>133</v>
      </c>
      <c r="H115" s="143">
        <v>24</v>
      </c>
      <c r="I115" s="144"/>
      <c r="L115" s="140"/>
      <c r="M115" s="145"/>
      <c r="T115" s="146"/>
      <c r="AT115" s="141" t="s">
        <v>132</v>
      </c>
      <c r="AU115" s="141" t="s">
        <v>79</v>
      </c>
      <c r="AV115" s="12" t="s">
        <v>79</v>
      </c>
      <c r="AW115" s="12" t="s">
        <v>33</v>
      </c>
      <c r="AX115" s="12" t="s">
        <v>77</v>
      </c>
      <c r="AY115" s="141" t="s">
        <v>118</v>
      </c>
    </row>
    <row r="116" spans="2:65" s="1" customFormat="1" ht="37.799999999999997" customHeight="1">
      <c r="B116" s="30"/>
      <c r="C116" s="121" t="s">
        <v>154</v>
      </c>
      <c r="D116" s="121" t="s">
        <v>121</v>
      </c>
      <c r="E116" s="122" t="s">
        <v>155</v>
      </c>
      <c r="F116" s="123" t="s">
        <v>156</v>
      </c>
      <c r="G116" s="124" t="s">
        <v>124</v>
      </c>
      <c r="H116" s="125">
        <v>20</v>
      </c>
      <c r="I116" s="126"/>
      <c r="J116" s="127">
        <f>ROUND(I116*H116,2)</f>
        <v>0</v>
      </c>
      <c r="K116" s="123" t="s">
        <v>18</v>
      </c>
      <c r="L116" s="30"/>
      <c r="M116" s="128" t="s">
        <v>18</v>
      </c>
      <c r="N116" s="129" t="s">
        <v>42</v>
      </c>
      <c r="P116" s="130">
        <f>O116*H116</f>
        <v>0</v>
      </c>
      <c r="Q116" s="130">
        <v>4.9000000000000002E-2</v>
      </c>
      <c r="R116" s="130">
        <f>Q116*H116</f>
        <v>0.98</v>
      </c>
      <c r="S116" s="130">
        <v>0</v>
      </c>
      <c r="T116" s="131">
        <f>S116*H116</f>
        <v>0</v>
      </c>
      <c r="AR116" s="132" t="s">
        <v>126</v>
      </c>
      <c r="AT116" s="132" t="s">
        <v>121</v>
      </c>
      <c r="AU116" s="132" t="s">
        <v>79</v>
      </c>
      <c r="AY116" s="15" t="s">
        <v>118</v>
      </c>
      <c r="BE116" s="133">
        <f>IF(N116="základní",J116,0)</f>
        <v>0</v>
      </c>
      <c r="BF116" s="133">
        <f>IF(N116="snížená",J116,0)</f>
        <v>0</v>
      </c>
      <c r="BG116" s="133">
        <f>IF(N116="zákl. přenesená",J116,0)</f>
        <v>0</v>
      </c>
      <c r="BH116" s="133">
        <f>IF(N116="sníž. přenesená",J116,0)</f>
        <v>0</v>
      </c>
      <c r="BI116" s="133">
        <f>IF(N116="nulová",J116,0)</f>
        <v>0</v>
      </c>
      <c r="BJ116" s="15" t="s">
        <v>77</v>
      </c>
      <c r="BK116" s="133">
        <f>ROUND(I116*H116,2)</f>
        <v>0</v>
      </c>
      <c r="BL116" s="15" t="s">
        <v>126</v>
      </c>
      <c r="BM116" s="132" t="s">
        <v>157</v>
      </c>
    </row>
    <row r="117" spans="2:65" s="1" customFormat="1" ht="28.8">
      <c r="B117" s="30"/>
      <c r="D117" s="134" t="s">
        <v>128</v>
      </c>
      <c r="F117" s="135" t="s">
        <v>156</v>
      </c>
      <c r="I117" s="136"/>
      <c r="L117" s="30"/>
      <c r="M117" s="137"/>
      <c r="T117" s="51"/>
      <c r="AT117" s="15" t="s">
        <v>128</v>
      </c>
      <c r="AU117" s="15" t="s">
        <v>79</v>
      </c>
    </row>
    <row r="118" spans="2:65" s="1" customFormat="1" ht="28.8">
      <c r="B118" s="30"/>
      <c r="D118" s="134" t="s">
        <v>146</v>
      </c>
      <c r="F118" s="147" t="s">
        <v>158</v>
      </c>
      <c r="I118" s="136"/>
      <c r="L118" s="30"/>
      <c r="M118" s="137"/>
      <c r="T118" s="51"/>
      <c r="AT118" s="15" t="s">
        <v>146</v>
      </c>
      <c r="AU118" s="15" t="s">
        <v>79</v>
      </c>
    </row>
    <row r="119" spans="2:65" s="12" customFormat="1">
      <c r="B119" s="140"/>
      <c r="D119" s="134" t="s">
        <v>132</v>
      </c>
      <c r="E119" s="141" t="s">
        <v>18</v>
      </c>
      <c r="F119" s="142" t="s">
        <v>159</v>
      </c>
      <c r="H119" s="143">
        <v>20</v>
      </c>
      <c r="I119" s="144"/>
      <c r="L119" s="140"/>
      <c r="M119" s="145"/>
      <c r="T119" s="146"/>
      <c r="AT119" s="141" t="s">
        <v>132</v>
      </c>
      <c r="AU119" s="141" t="s">
        <v>79</v>
      </c>
      <c r="AV119" s="12" t="s">
        <v>79</v>
      </c>
      <c r="AW119" s="12" t="s">
        <v>33</v>
      </c>
      <c r="AX119" s="12" t="s">
        <v>77</v>
      </c>
      <c r="AY119" s="141" t="s">
        <v>118</v>
      </c>
    </row>
    <row r="120" spans="2:65" s="11" customFormat="1" ht="22.8" customHeight="1">
      <c r="B120" s="109"/>
      <c r="D120" s="110" t="s">
        <v>70</v>
      </c>
      <c r="E120" s="119" t="s">
        <v>160</v>
      </c>
      <c r="F120" s="119" t="s">
        <v>161</v>
      </c>
      <c r="I120" s="112"/>
      <c r="J120" s="120">
        <f>BK120</f>
        <v>0</v>
      </c>
      <c r="L120" s="109"/>
      <c r="M120" s="114"/>
      <c r="P120" s="115">
        <f>SUM(P121:P141)</f>
        <v>0</v>
      </c>
      <c r="R120" s="115">
        <f>SUM(R121:R141)</f>
        <v>0</v>
      </c>
      <c r="T120" s="116">
        <f>SUM(T121:T141)</f>
        <v>23.040000000000003</v>
      </c>
      <c r="AR120" s="110" t="s">
        <v>77</v>
      </c>
      <c r="AT120" s="117" t="s">
        <v>70</v>
      </c>
      <c r="AU120" s="117" t="s">
        <v>77</v>
      </c>
      <c r="AY120" s="110" t="s">
        <v>118</v>
      </c>
      <c r="BK120" s="118">
        <f>SUM(BK121:BK141)</f>
        <v>0</v>
      </c>
    </row>
    <row r="121" spans="2:65" s="1" customFormat="1" ht="33" customHeight="1">
      <c r="B121" s="30"/>
      <c r="C121" s="121" t="s">
        <v>139</v>
      </c>
      <c r="D121" s="121" t="s">
        <v>121</v>
      </c>
      <c r="E121" s="122" t="s">
        <v>162</v>
      </c>
      <c r="F121" s="123" t="s">
        <v>163</v>
      </c>
      <c r="G121" s="124" t="s">
        <v>124</v>
      </c>
      <c r="H121" s="125">
        <v>48</v>
      </c>
      <c r="I121" s="126"/>
      <c r="J121" s="127">
        <f>ROUND(I121*H121,2)</f>
        <v>0</v>
      </c>
      <c r="K121" s="123" t="s">
        <v>125</v>
      </c>
      <c r="L121" s="30"/>
      <c r="M121" s="128" t="s">
        <v>18</v>
      </c>
      <c r="N121" s="129" t="s">
        <v>42</v>
      </c>
      <c r="P121" s="130">
        <f>O121*H121</f>
        <v>0</v>
      </c>
      <c r="Q121" s="130">
        <v>0</v>
      </c>
      <c r="R121" s="130">
        <f>Q121*H121</f>
        <v>0</v>
      </c>
      <c r="S121" s="130">
        <v>0</v>
      </c>
      <c r="T121" s="131">
        <f>S121*H121</f>
        <v>0</v>
      </c>
      <c r="AR121" s="132" t="s">
        <v>126</v>
      </c>
      <c r="AT121" s="132" t="s">
        <v>121</v>
      </c>
      <c r="AU121" s="132" t="s">
        <v>79</v>
      </c>
      <c r="AY121" s="15" t="s">
        <v>118</v>
      </c>
      <c r="BE121" s="133">
        <f>IF(N121="základní",J121,0)</f>
        <v>0</v>
      </c>
      <c r="BF121" s="133">
        <f>IF(N121="snížená",J121,0)</f>
        <v>0</v>
      </c>
      <c r="BG121" s="133">
        <f>IF(N121="zákl. přenesená",J121,0)</f>
        <v>0</v>
      </c>
      <c r="BH121" s="133">
        <f>IF(N121="sníž. přenesená",J121,0)</f>
        <v>0</v>
      </c>
      <c r="BI121" s="133">
        <f>IF(N121="nulová",J121,0)</f>
        <v>0</v>
      </c>
      <c r="BJ121" s="15" t="s">
        <v>77</v>
      </c>
      <c r="BK121" s="133">
        <f>ROUND(I121*H121,2)</f>
        <v>0</v>
      </c>
      <c r="BL121" s="15" t="s">
        <v>126</v>
      </c>
      <c r="BM121" s="132" t="s">
        <v>164</v>
      </c>
    </row>
    <row r="122" spans="2:65" s="1" customFormat="1" ht="28.8">
      <c r="B122" s="30"/>
      <c r="D122" s="134" t="s">
        <v>128</v>
      </c>
      <c r="F122" s="135" t="s">
        <v>165</v>
      </c>
      <c r="I122" s="136"/>
      <c r="L122" s="30"/>
      <c r="M122" s="137"/>
      <c r="T122" s="51"/>
      <c r="AT122" s="15" t="s">
        <v>128</v>
      </c>
      <c r="AU122" s="15" t="s">
        <v>79</v>
      </c>
    </row>
    <row r="123" spans="2:65" s="1" customFormat="1">
      <c r="B123" s="30"/>
      <c r="D123" s="138" t="s">
        <v>130</v>
      </c>
      <c r="F123" s="139" t="s">
        <v>166</v>
      </c>
      <c r="I123" s="136"/>
      <c r="L123" s="30"/>
      <c r="M123" s="137"/>
      <c r="T123" s="51"/>
      <c r="AT123" s="15" t="s">
        <v>130</v>
      </c>
      <c r="AU123" s="15" t="s">
        <v>79</v>
      </c>
    </row>
    <row r="124" spans="2:65" s="12" customFormat="1">
      <c r="B124" s="140"/>
      <c r="D124" s="134" t="s">
        <v>132</v>
      </c>
      <c r="E124" s="141" t="s">
        <v>18</v>
      </c>
      <c r="F124" s="142" t="s">
        <v>167</v>
      </c>
      <c r="H124" s="143">
        <v>48</v>
      </c>
      <c r="I124" s="144"/>
      <c r="L124" s="140"/>
      <c r="M124" s="145"/>
      <c r="T124" s="146"/>
      <c r="AT124" s="141" t="s">
        <v>132</v>
      </c>
      <c r="AU124" s="141" t="s">
        <v>79</v>
      </c>
      <c r="AV124" s="12" t="s">
        <v>79</v>
      </c>
      <c r="AW124" s="12" t="s">
        <v>33</v>
      </c>
      <c r="AX124" s="12" t="s">
        <v>77</v>
      </c>
      <c r="AY124" s="141" t="s">
        <v>118</v>
      </c>
    </row>
    <row r="125" spans="2:65" s="1" customFormat="1" ht="37.799999999999997" customHeight="1">
      <c r="B125" s="30"/>
      <c r="C125" s="121" t="s">
        <v>168</v>
      </c>
      <c r="D125" s="121" t="s">
        <v>121</v>
      </c>
      <c r="E125" s="122" t="s">
        <v>169</v>
      </c>
      <c r="F125" s="123" t="s">
        <v>170</v>
      </c>
      <c r="G125" s="124" t="s">
        <v>124</v>
      </c>
      <c r="H125" s="125">
        <v>2160</v>
      </c>
      <c r="I125" s="126"/>
      <c r="J125" s="127">
        <f>ROUND(I125*H125,2)</f>
        <v>0</v>
      </c>
      <c r="K125" s="123" t="s">
        <v>125</v>
      </c>
      <c r="L125" s="30"/>
      <c r="M125" s="128" t="s">
        <v>18</v>
      </c>
      <c r="N125" s="129" t="s">
        <v>42</v>
      </c>
      <c r="P125" s="130">
        <f>O125*H125</f>
        <v>0</v>
      </c>
      <c r="Q125" s="130">
        <v>0</v>
      </c>
      <c r="R125" s="130">
        <f>Q125*H125</f>
        <v>0</v>
      </c>
      <c r="S125" s="130">
        <v>0</v>
      </c>
      <c r="T125" s="131">
        <f>S125*H125</f>
        <v>0</v>
      </c>
      <c r="AR125" s="132" t="s">
        <v>126</v>
      </c>
      <c r="AT125" s="132" t="s">
        <v>121</v>
      </c>
      <c r="AU125" s="132" t="s">
        <v>79</v>
      </c>
      <c r="AY125" s="15" t="s">
        <v>118</v>
      </c>
      <c r="BE125" s="133">
        <f>IF(N125="základní",J125,0)</f>
        <v>0</v>
      </c>
      <c r="BF125" s="133">
        <f>IF(N125="snížená",J125,0)</f>
        <v>0</v>
      </c>
      <c r="BG125" s="133">
        <f>IF(N125="zákl. přenesená",J125,0)</f>
        <v>0</v>
      </c>
      <c r="BH125" s="133">
        <f>IF(N125="sníž. přenesená",J125,0)</f>
        <v>0</v>
      </c>
      <c r="BI125" s="133">
        <f>IF(N125="nulová",J125,0)</f>
        <v>0</v>
      </c>
      <c r="BJ125" s="15" t="s">
        <v>77</v>
      </c>
      <c r="BK125" s="133">
        <f>ROUND(I125*H125,2)</f>
        <v>0</v>
      </c>
      <c r="BL125" s="15" t="s">
        <v>126</v>
      </c>
      <c r="BM125" s="132" t="s">
        <v>171</v>
      </c>
    </row>
    <row r="126" spans="2:65" s="1" customFormat="1" ht="28.8">
      <c r="B126" s="30"/>
      <c r="D126" s="134" t="s">
        <v>128</v>
      </c>
      <c r="F126" s="135" t="s">
        <v>172</v>
      </c>
      <c r="I126" s="136"/>
      <c r="L126" s="30"/>
      <c r="M126" s="137"/>
      <c r="T126" s="51"/>
      <c r="AT126" s="15" t="s">
        <v>128</v>
      </c>
      <c r="AU126" s="15" t="s">
        <v>79</v>
      </c>
    </row>
    <row r="127" spans="2:65" s="1" customFormat="1">
      <c r="B127" s="30"/>
      <c r="D127" s="138" t="s">
        <v>130</v>
      </c>
      <c r="F127" s="139" t="s">
        <v>173</v>
      </c>
      <c r="I127" s="136"/>
      <c r="L127" s="30"/>
      <c r="M127" s="137"/>
      <c r="T127" s="51"/>
      <c r="AT127" s="15" t="s">
        <v>130</v>
      </c>
      <c r="AU127" s="15" t="s">
        <v>79</v>
      </c>
    </row>
    <row r="128" spans="2:65" s="12" customFormat="1">
      <c r="B128" s="140"/>
      <c r="D128" s="134" t="s">
        <v>132</v>
      </c>
      <c r="E128" s="141" t="s">
        <v>18</v>
      </c>
      <c r="F128" s="142" t="s">
        <v>174</v>
      </c>
      <c r="H128" s="143">
        <v>2160</v>
      </c>
      <c r="I128" s="144"/>
      <c r="L128" s="140"/>
      <c r="M128" s="145"/>
      <c r="T128" s="146"/>
      <c r="AT128" s="141" t="s">
        <v>132</v>
      </c>
      <c r="AU128" s="141" t="s">
        <v>79</v>
      </c>
      <c r="AV128" s="12" t="s">
        <v>79</v>
      </c>
      <c r="AW128" s="12" t="s">
        <v>33</v>
      </c>
      <c r="AX128" s="12" t="s">
        <v>77</v>
      </c>
      <c r="AY128" s="141" t="s">
        <v>118</v>
      </c>
    </row>
    <row r="129" spans="2:65" s="1" customFormat="1" ht="33" customHeight="1">
      <c r="B129" s="30"/>
      <c r="C129" s="121" t="s">
        <v>175</v>
      </c>
      <c r="D129" s="121" t="s">
        <v>121</v>
      </c>
      <c r="E129" s="122" t="s">
        <v>176</v>
      </c>
      <c r="F129" s="123" t="s">
        <v>177</v>
      </c>
      <c r="G129" s="124" t="s">
        <v>124</v>
      </c>
      <c r="H129" s="125">
        <v>48</v>
      </c>
      <c r="I129" s="126"/>
      <c r="J129" s="127">
        <f>ROUND(I129*H129,2)</f>
        <v>0</v>
      </c>
      <c r="K129" s="123" t="s">
        <v>125</v>
      </c>
      <c r="L129" s="30"/>
      <c r="M129" s="128" t="s">
        <v>18</v>
      </c>
      <c r="N129" s="129" t="s">
        <v>42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126</v>
      </c>
      <c r="AT129" s="132" t="s">
        <v>121</v>
      </c>
      <c r="AU129" s="132" t="s">
        <v>79</v>
      </c>
      <c r="AY129" s="15" t="s">
        <v>118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5" t="s">
        <v>77</v>
      </c>
      <c r="BK129" s="133">
        <f>ROUND(I129*H129,2)</f>
        <v>0</v>
      </c>
      <c r="BL129" s="15" t="s">
        <v>126</v>
      </c>
      <c r="BM129" s="132" t="s">
        <v>178</v>
      </c>
    </row>
    <row r="130" spans="2:65" s="1" customFormat="1" ht="28.8">
      <c r="B130" s="30"/>
      <c r="D130" s="134" t="s">
        <v>128</v>
      </c>
      <c r="F130" s="135" t="s">
        <v>179</v>
      </c>
      <c r="I130" s="136"/>
      <c r="L130" s="30"/>
      <c r="M130" s="137"/>
      <c r="T130" s="51"/>
      <c r="AT130" s="15" t="s">
        <v>128</v>
      </c>
      <c r="AU130" s="15" t="s">
        <v>79</v>
      </c>
    </row>
    <row r="131" spans="2:65" s="1" customFormat="1">
      <c r="B131" s="30"/>
      <c r="D131" s="138" t="s">
        <v>130</v>
      </c>
      <c r="F131" s="139" t="s">
        <v>180</v>
      </c>
      <c r="I131" s="136"/>
      <c r="L131" s="30"/>
      <c r="M131" s="137"/>
      <c r="T131" s="51"/>
      <c r="AT131" s="15" t="s">
        <v>130</v>
      </c>
      <c r="AU131" s="15" t="s">
        <v>79</v>
      </c>
    </row>
    <row r="132" spans="2:65" s="1" customFormat="1" ht="24.15" customHeight="1">
      <c r="B132" s="30"/>
      <c r="C132" s="121" t="s">
        <v>160</v>
      </c>
      <c r="D132" s="121" t="s">
        <v>121</v>
      </c>
      <c r="E132" s="122" t="s">
        <v>181</v>
      </c>
      <c r="F132" s="123" t="s">
        <v>182</v>
      </c>
      <c r="G132" s="124" t="s">
        <v>183</v>
      </c>
      <c r="H132" s="125">
        <v>14.4</v>
      </c>
      <c r="I132" s="126"/>
      <c r="J132" s="127">
        <f>ROUND(I132*H132,2)</f>
        <v>0</v>
      </c>
      <c r="K132" s="123" t="s">
        <v>184</v>
      </c>
      <c r="L132" s="30"/>
      <c r="M132" s="128" t="s">
        <v>18</v>
      </c>
      <c r="N132" s="129" t="s">
        <v>42</v>
      </c>
      <c r="P132" s="130">
        <f>O132*H132</f>
        <v>0</v>
      </c>
      <c r="Q132" s="130">
        <v>0</v>
      </c>
      <c r="R132" s="130">
        <f>Q132*H132</f>
        <v>0</v>
      </c>
      <c r="S132" s="130">
        <v>1.6</v>
      </c>
      <c r="T132" s="131">
        <f>S132*H132</f>
        <v>23.040000000000003</v>
      </c>
      <c r="AR132" s="132" t="s">
        <v>126</v>
      </c>
      <c r="AT132" s="132" t="s">
        <v>121</v>
      </c>
      <c r="AU132" s="132" t="s">
        <v>79</v>
      </c>
      <c r="AY132" s="15" t="s">
        <v>118</v>
      </c>
      <c r="BE132" s="133">
        <f>IF(N132="základní",J132,0)</f>
        <v>0</v>
      </c>
      <c r="BF132" s="133">
        <f>IF(N132="snížená",J132,0)</f>
        <v>0</v>
      </c>
      <c r="BG132" s="133">
        <f>IF(N132="zákl. přenesená",J132,0)</f>
        <v>0</v>
      </c>
      <c r="BH132" s="133">
        <f>IF(N132="sníž. přenesená",J132,0)</f>
        <v>0</v>
      </c>
      <c r="BI132" s="133">
        <f>IF(N132="nulová",J132,0)</f>
        <v>0</v>
      </c>
      <c r="BJ132" s="15" t="s">
        <v>77</v>
      </c>
      <c r="BK132" s="133">
        <f>ROUND(I132*H132,2)</f>
        <v>0</v>
      </c>
      <c r="BL132" s="15" t="s">
        <v>126</v>
      </c>
      <c r="BM132" s="132" t="s">
        <v>185</v>
      </c>
    </row>
    <row r="133" spans="2:65" s="1" customFormat="1">
      <c r="B133" s="30"/>
      <c r="D133" s="134" t="s">
        <v>128</v>
      </c>
      <c r="F133" s="135" t="s">
        <v>186</v>
      </c>
      <c r="I133" s="136"/>
      <c r="L133" s="30"/>
      <c r="M133" s="137"/>
      <c r="T133" s="51"/>
      <c r="AT133" s="15" t="s">
        <v>128</v>
      </c>
      <c r="AU133" s="15" t="s">
        <v>79</v>
      </c>
    </row>
    <row r="134" spans="2:65" s="1" customFormat="1">
      <c r="B134" s="30"/>
      <c r="D134" s="138" t="s">
        <v>130</v>
      </c>
      <c r="F134" s="139" t="s">
        <v>187</v>
      </c>
      <c r="I134" s="136"/>
      <c r="L134" s="30"/>
      <c r="M134" s="137"/>
      <c r="T134" s="51"/>
      <c r="AT134" s="15" t="s">
        <v>130</v>
      </c>
      <c r="AU134" s="15" t="s">
        <v>79</v>
      </c>
    </row>
    <row r="135" spans="2:65" s="12" customFormat="1">
      <c r="B135" s="140"/>
      <c r="D135" s="134" t="s">
        <v>132</v>
      </c>
      <c r="E135" s="141" t="s">
        <v>18</v>
      </c>
      <c r="F135" s="142" t="s">
        <v>188</v>
      </c>
      <c r="H135" s="143">
        <v>14.4</v>
      </c>
      <c r="I135" s="144"/>
      <c r="L135" s="140"/>
      <c r="M135" s="145"/>
      <c r="T135" s="146"/>
      <c r="AT135" s="141" t="s">
        <v>132</v>
      </c>
      <c r="AU135" s="141" t="s">
        <v>79</v>
      </c>
      <c r="AV135" s="12" t="s">
        <v>79</v>
      </c>
      <c r="AW135" s="12" t="s">
        <v>33</v>
      </c>
      <c r="AX135" s="12" t="s">
        <v>77</v>
      </c>
      <c r="AY135" s="141" t="s">
        <v>118</v>
      </c>
    </row>
    <row r="136" spans="2:65" s="1" customFormat="1" ht="24.15" customHeight="1">
      <c r="B136" s="30"/>
      <c r="C136" s="121" t="s">
        <v>189</v>
      </c>
      <c r="D136" s="121" t="s">
        <v>121</v>
      </c>
      <c r="E136" s="122" t="s">
        <v>190</v>
      </c>
      <c r="F136" s="123" t="s">
        <v>191</v>
      </c>
      <c r="G136" s="124" t="s">
        <v>124</v>
      </c>
      <c r="H136" s="125">
        <v>48</v>
      </c>
      <c r="I136" s="126"/>
      <c r="J136" s="127">
        <f>ROUND(I136*H136,2)</f>
        <v>0</v>
      </c>
      <c r="K136" s="123" t="s">
        <v>125</v>
      </c>
      <c r="L136" s="30"/>
      <c r="M136" s="128" t="s">
        <v>18</v>
      </c>
      <c r="N136" s="129" t="s">
        <v>42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126</v>
      </c>
      <c r="AT136" s="132" t="s">
        <v>121</v>
      </c>
      <c r="AU136" s="132" t="s">
        <v>79</v>
      </c>
      <c r="AY136" s="15" t="s">
        <v>118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5" t="s">
        <v>77</v>
      </c>
      <c r="BK136" s="133">
        <f>ROUND(I136*H136,2)</f>
        <v>0</v>
      </c>
      <c r="BL136" s="15" t="s">
        <v>126</v>
      </c>
      <c r="BM136" s="132" t="s">
        <v>192</v>
      </c>
    </row>
    <row r="137" spans="2:65" s="1" customFormat="1" ht="19.2">
      <c r="B137" s="30"/>
      <c r="D137" s="134" t="s">
        <v>128</v>
      </c>
      <c r="F137" s="135" t="s">
        <v>193</v>
      </c>
      <c r="I137" s="136"/>
      <c r="L137" s="30"/>
      <c r="M137" s="137"/>
      <c r="T137" s="51"/>
      <c r="AT137" s="15" t="s">
        <v>128</v>
      </c>
      <c r="AU137" s="15" t="s">
        <v>79</v>
      </c>
    </row>
    <row r="138" spans="2:65" s="1" customFormat="1">
      <c r="B138" s="30"/>
      <c r="D138" s="138" t="s">
        <v>130</v>
      </c>
      <c r="F138" s="139" t="s">
        <v>194</v>
      </c>
      <c r="I138" s="136"/>
      <c r="L138" s="30"/>
      <c r="M138" s="137"/>
      <c r="T138" s="51"/>
      <c r="AT138" s="15" t="s">
        <v>130</v>
      </c>
      <c r="AU138" s="15" t="s">
        <v>79</v>
      </c>
    </row>
    <row r="139" spans="2:65" s="1" customFormat="1" ht="24.15" customHeight="1">
      <c r="B139" s="30"/>
      <c r="C139" s="121" t="s">
        <v>195</v>
      </c>
      <c r="D139" s="121" t="s">
        <v>121</v>
      </c>
      <c r="E139" s="122" t="s">
        <v>196</v>
      </c>
      <c r="F139" s="123" t="s">
        <v>197</v>
      </c>
      <c r="G139" s="124" t="s">
        <v>124</v>
      </c>
      <c r="H139" s="125">
        <v>48</v>
      </c>
      <c r="I139" s="126"/>
      <c r="J139" s="127">
        <f>ROUND(I139*H139,2)</f>
        <v>0</v>
      </c>
      <c r="K139" s="123" t="s">
        <v>125</v>
      </c>
      <c r="L139" s="30"/>
      <c r="M139" s="128" t="s">
        <v>18</v>
      </c>
      <c r="N139" s="129" t="s">
        <v>42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126</v>
      </c>
      <c r="AT139" s="132" t="s">
        <v>121</v>
      </c>
      <c r="AU139" s="132" t="s">
        <v>79</v>
      </c>
      <c r="AY139" s="15" t="s">
        <v>118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5" t="s">
        <v>77</v>
      </c>
      <c r="BK139" s="133">
        <f>ROUND(I139*H139,2)</f>
        <v>0</v>
      </c>
      <c r="BL139" s="15" t="s">
        <v>126</v>
      </c>
      <c r="BM139" s="132" t="s">
        <v>198</v>
      </c>
    </row>
    <row r="140" spans="2:65" s="1" customFormat="1" ht="28.8">
      <c r="B140" s="30"/>
      <c r="D140" s="134" t="s">
        <v>128</v>
      </c>
      <c r="F140" s="135" t="s">
        <v>199</v>
      </c>
      <c r="I140" s="136"/>
      <c r="L140" s="30"/>
      <c r="M140" s="137"/>
      <c r="T140" s="51"/>
      <c r="AT140" s="15" t="s">
        <v>128</v>
      </c>
      <c r="AU140" s="15" t="s">
        <v>79</v>
      </c>
    </row>
    <row r="141" spans="2:65" s="1" customFormat="1">
      <c r="B141" s="30"/>
      <c r="D141" s="138" t="s">
        <v>130</v>
      </c>
      <c r="F141" s="139" t="s">
        <v>200</v>
      </c>
      <c r="I141" s="136"/>
      <c r="L141" s="30"/>
      <c r="M141" s="137"/>
      <c r="T141" s="51"/>
      <c r="AT141" s="15" t="s">
        <v>130</v>
      </c>
      <c r="AU141" s="15" t="s">
        <v>79</v>
      </c>
    </row>
    <row r="142" spans="2:65" s="11" customFormat="1" ht="22.8" customHeight="1">
      <c r="B142" s="109"/>
      <c r="D142" s="110" t="s">
        <v>70</v>
      </c>
      <c r="E142" s="119" t="s">
        <v>201</v>
      </c>
      <c r="F142" s="119" t="s">
        <v>202</v>
      </c>
      <c r="I142" s="112"/>
      <c r="J142" s="120">
        <f>BK142</f>
        <v>0</v>
      </c>
      <c r="L142" s="109"/>
      <c r="M142" s="114"/>
      <c r="P142" s="115">
        <f>SUM(P143:P155)</f>
        <v>0</v>
      </c>
      <c r="R142" s="115">
        <f>SUM(R143:R155)</f>
        <v>0</v>
      </c>
      <c r="T142" s="116">
        <f>SUM(T143:T155)</f>
        <v>0</v>
      </c>
      <c r="AR142" s="110" t="s">
        <v>77</v>
      </c>
      <c r="AT142" s="117" t="s">
        <v>70</v>
      </c>
      <c r="AU142" s="117" t="s">
        <v>77</v>
      </c>
      <c r="AY142" s="110" t="s">
        <v>118</v>
      </c>
      <c r="BK142" s="118">
        <f>SUM(BK143:BK155)</f>
        <v>0</v>
      </c>
    </row>
    <row r="143" spans="2:65" s="1" customFormat="1" ht="24.15" customHeight="1">
      <c r="B143" s="30"/>
      <c r="C143" s="121" t="s">
        <v>8</v>
      </c>
      <c r="D143" s="121" t="s">
        <v>121</v>
      </c>
      <c r="E143" s="122" t="s">
        <v>203</v>
      </c>
      <c r="F143" s="123" t="s">
        <v>204</v>
      </c>
      <c r="G143" s="124" t="s">
        <v>205</v>
      </c>
      <c r="H143" s="125">
        <v>26.027999999999999</v>
      </c>
      <c r="I143" s="126"/>
      <c r="J143" s="127">
        <f>ROUND(I143*H143,2)</f>
        <v>0</v>
      </c>
      <c r="K143" s="123" t="s">
        <v>125</v>
      </c>
      <c r="L143" s="30"/>
      <c r="M143" s="128" t="s">
        <v>18</v>
      </c>
      <c r="N143" s="129" t="s">
        <v>42</v>
      </c>
      <c r="P143" s="130">
        <f>O143*H143</f>
        <v>0</v>
      </c>
      <c r="Q143" s="130">
        <v>0</v>
      </c>
      <c r="R143" s="130">
        <f>Q143*H143</f>
        <v>0</v>
      </c>
      <c r="S143" s="130">
        <v>0</v>
      </c>
      <c r="T143" s="131">
        <f>S143*H143</f>
        <v>0</v>
      </c>
      <c r="AR143" s="132" t="s">
        <v>126</v>
      </c>
      <c r="AT143" s="132" t="s">
        <v>121</v>
      </c>
      <c r="AU143" s="132" t="s">
        <v>79</v>
      </c>
      <c r="AY143" s="15" t="s">
        <v>118</v>
      </c>
      <c r="BE143" s="133">
        <f>IF(N143="základní",J143,0)</f>
        <v>0</v>
      </c>
      <c r="BF143" s="133">
        <f>IF(N143="snížená",J143,0)</f>
        <v>0</v>
      </c>
      <c r="BG143" s="133">
        <f>IF(N143="zákl. přenesená",J143,0)</f>
        <v>0</v>
      </c>
      <c r="BH143" s="133">
        <f>IF(N143="sníž. přenesená",J143,0)</f>
        <v>0</v>
      </c>
      <c r="BI143" s="133">
        <f>IF(N143="nulová",J143,0)</f>
        <v>0</v>
      </c>
      <c r="BJ143" s="15" t="s">
        <v>77</v>
      </c>
      <c r="BK143" s="133">
        <f>ROUND(I143*H143,2)</f>
        <v>0</v>
      </c>
      <c r="BL143" s="15" t="s">
        <v>126</v>
      </c>
      <c r="BM143" s="132" t="s">
        <v>206</v>
      </c>
    </row>
    <row r="144" spans="2:65" s="1" customFormat="1" ht="28.8">
      <c r="B144" s="30"/>
      <c r="D144" s="134" t="s">
        <v>128</v>
      </c>
      <c r="F144" s="135" t="s">
        <v>207</v>
      </c>
      <c r="I144" s="136"/>
      <c r="L144" s="30"/>
      <c r="M144" s="137"/>
      <c r="T144" s="51"/>
      <c r="AT144" s="15" t="s">
        <v>128</v>
      </c>
      <c r="AU144" s="15" t="s">
        <v>79</v>
      </c>
    </row>
    <row r="145" spans="2:65" s="1" customFormat="1">
      <c r="B145" s="30"/>
      <c r="D145" s="138" t="s">
        <v>130</v>
      </c>
      <c r="F145" s="139" t="s">
        <v>208</v>
      </c>
      <c r="I145" s="136"/>
      <c r="L145" s="30"/>
      <c r="M145" s="137"/>
      <c r="T145" s="51"/>
      <c r="AT145" s="15" t="s">
        <v>130</v>
      </c>
      <c r="AU145" s="15" t="s">
        <v>79</v>
      </c>
    </row>
    <row r="146" spans="2:65" s="1" customFormat="1" ht="24.15" customHeight="1">
      <c r="B146" s="30"/>
      <c r="C146" s="121" t="s">
        <v>209</v>
      </c>
      <c r="D146" s="121" t="s">
        <v>121</v>
      </c>
      <c r="E146" s="122" t="s">
        <v>210</v>
      </c>
      <c r="F146" s="123" t="s">
        <v>211</v>
      </c>
      <c r="G146" s="124" t="s">
        <v>205</v>
      </c>
      <c r="H146" s="125">
        <v>26.027999999999999</v>
      </c>
      <c r="I146" s="126"/>
      <c r="J146" s="127">
        <f>ROUND(I146*H146,2)</f>
        <v>0</v>
      </c>
      <c r="K146" s="123" t="s">
        <v>125</v>
      </c>
      <c r="L146" s="30"/>
      <c r="M146" s="128" t="s">
        <v>18</v>
      </c>
      <c r="N146" s="129" t="s">
        <v>42</v>
      </c>
      <c r="P146" s="130">
        <f>O146*H146</f>
        <v>0</v>
      </c>
      <c r="Q146" s="130">
        <v>0</v>
      </c>
      <c r="R146" s="130">
        <f>Q146*H146</f>
        <v>0</v>
      </c>
      <c r="S146" s="130">
        <v>0</v>
      </c>
      <c r="T146" s="131">
        <f>S146*H146</f>
        <v>0</v>
      </c>
      <c r="AR146" s="132" t="s">
        <v>126</v>
      </c>
      <c r="AT146" s="132" t="s">
        <v>121</v>
      </c>
      <c r="AU146" s="132" t="s">
        <v>79</v>
      </c>
      <c r="AY146" s="15" t="s">
        <v>118</v>
      </c>
      <c r="BE146" s="133">
        <f>IF(N146="základní",J146,0)</f>
        <v>0</v>
      </c>
      <c r="BF146" s="133">
        <f>IF(N146="snížená",J146,0)</f>
        <v>0</v>
      </c>
      <c r="BG146" s="133">
        <f>IF(N146="zákl. přenesená",J146,0)</f>
        <v>0</v>
      </c>
      <c r="BH146" s="133">
        <f>IF(N146="sníž. přenesená",J146,0)</f>
        <v>0</v>
      </c>
      <c r="BI146" s="133">
        <f>IF(N146="nulová",J146,0)</f>
        <v>0</v>
      </c>
      <c r="BJ146" s="15" t="s">
        <v>77</v>
      </c>
      <c r="BK146" s="133">
        <f>ROUND(I146*H146,2)</f>
        <v>0</v>
      </c>
      <c r="BL146" s="15" t="s">
        <v>126</v>
      </c>
      <c r="BM146" s="132" t="s">
        <v>212</v>
      </c>
    </row>
    <row r="147" spans="2:65" s="1" customFormat="1" ht="19.2">
      <c r="B147" s="30"/>
      <c r="D147" s="134" t="s">
        <v>128</v>
      </c>
      <c r="F147" s="135" t="s">
        <v>213</v>
      </c>
      <c r="I147" s="136"/>
      <c r="L147" s="30"/>
      <c r="M147" s="137"/>
      <c r="T147" s="51"/>
      <c r="AT147" s="15" t="s">
        <v>128</v>
      </c>
      <c r="AU147" s="15" t="s">
        <v>79</v>
      </c>
    </row>
    <row r="148" spans="2:65" s="1" customFormat="1">
      <c r="B148" s="30"/>
      <c r="D148" s="138" t="s">
        <v>130</v>
      </c>
      <c r="F148" s="139" t="s">
        <v>214</v>
      </c>
      <c r="I148" s="136"/>
      <c r="L148" s="30"/>
      <c r="M148" s="137"/>
      <c r="T148" s="51"/>
      <c r="AT148" s="15" t="s">
        <v>130</v>
      </c>
      <c r="AU148" s="15" t="s">
        <v>79</v>
      </c>
    </row>
    <row r="149" spans="2:65" s="1" customFormat="1" ht="24.15" customHeight="1">
      <c r="B149" s="30"/>
      <c r="C149" s="121" t="s">
        <v>215</v>
      </c>
      <c r="D149" s="121" t="s">
        <v>121</v>
      </c>
      <c r="E149" s="122" t="s">
        <v>216</v>
      </c>
      <c r="F149" s="123" t="s">
        <v>217</v>
      </c>
      <c r="G149" s="124" t="s">
        <v>205</v>
      </c>
      <c r="H149" s="125">
        <v>390.42</v>
      </c>
      <c r="I149" s="126"/>
      <c r="J149" s="127">
        <f>ROUND(I149*H149,2)</f>
        <v>0</v>
      </c>
      <c r="K149" s="123" t="s">
        <v>125</v>
      </c>
      <c r="L149" s="30"/>
      <c r="M149" s="128" t="s">
        <v>18</v>
      </c>
      <c r="N149" s="129" t="s">
        <v>42</v>
      </c>
      <c r="P149" s="130">
        <f>O149*H149</f>
        <v>0</v>
      </c>
      <c r="Q149" s="130">
        <v>0</v>
      </c>
      <c r="R149" s="130">
        <f>Q149*H149</f>
        <v>0</v>
      </c>
      <c r="S149" s="130">
        <v>0</v>
      </c>
      <c r="T149" s="131">
        <f>S149*H149</f>
        <v>0</v>
      </c>
      <c r="AR149" s="132" t="s">
        <v>126</v>
      </c>
      <c r="AT149" s="132" t="s">
        <v>121</v>
      </c>
      <c r="AU149" s="132" t="s">
        <v>79</v>
      </c>
      <c r="AY149" s="15" t="s">
        <v>118</v>
      </c>
      <c r="BE149" s="133">
        <f>IF(N149="základní",J149,0)</f>
        <v>0</v>
      </c>
      <c r="BF149" s="133">
        <f>IF(N149="snížená",J149,0)</f>
        <v>0</v>
      </c>
      <c r="BG149" s="133">
        <f>IF(N149="zákl. přenesená",J149,0)</f>
        <v>0</v>
      </c>
      <c r="BH149" s="133">
        <f>IF(N149="sníž. přenesená",J149,0)</f>
        <v>0</v>
      </c>
      <c r="BI149" s="133">
        <f>IF(N149="nulová",J149,0)</f>
        <v>0</v>
      </c>
      <c r="BJ149" s="15" t="s">
        <v>77</v>
      </c>
      <c r="BK149" s="133">
        <f>ROUND(I149*H149,2)</f>
        <v>0</v>
      </c>
      <c r="BL149" s="15" t="s">
        <v>126</v>
      </c>
      <c r="BM149" s="132" t="s">
        <v>218</v>
      </c>
    </row>
    <row r="150" spans="2:65" s="1" customFormat="1" ht="28.8">
      <c r="B150" s="30"/>
      <c r="D150" s="134" t="s">
        <v>128</v>
      </c>
      <c r="F150" s="135" t="s">
        <v>219</v>
      </c>
      <c r="I150" s="136"/>
      <c r="L150" s="30"/>
      <c r="M150" s="137"/>
      <c r="T150" s="51"/>
      <c r="AT150" s="15" t="s">
        <v>128</v>
      </c>
      <c r="AU150" s="15" t="s">
        <v>79</v>
      </c>
    </row>
    <row r="151" spans="2:65" s="1" customFormat="1">
      <c r="B151" s="30"/>
      <c r="D151" s="138" t="s">
        <v>130</v>
      </c>
      <c r="F151" s="139" t="s">
        <v>220</v>
      </c>
      <c r="I151" s="136"/>
      <c r="L151" s="30"/>
      <c r="M151" s="137"/>
      <c r="T151" s="51"/>
      <c r="AT151" s="15" t="s">
        <v>130</v>
      </c>
      <c r="AU151" s="15" t="s">
        <v>79</v>
      </c>
    </row>
    <row r="152" spans="2:65" s="12" customFormat="1">
      <c r="B152" s="140"/>
      <c r="D152" s="134" t="s">
        <v>132</v>
      </c>
      <c r="F152" s="142" t="s">
        <v>221</v>
      </c>
      <c r="H152" s="143">
        <v>390.42</v>
      </c>
      <c r="I152" s="144"/>
      <c r="L152" s="140"/>
      <c r="M152" s="145"/>
      <c r="T152" s="146"/>
      <c r="AT152" s="141" t="s">
        <v>132</v>
      </c>
      <c r="AU152" s="141" t="s">
        <v>79</v>
      </c>
      <c r="AV152" s="12" t="s">
        <v>79</v>
      </c>
      <c r="AW152" s="12" t="s">
        <v>4</v>
      </c>
      <c r="AX152" s="12" t="s">
        <v>77</v>
      </c>
      <c r="AY152" s="141" t="s">
        <v>118</v>
      </c>
    </row>
    <row r="153" spans="2:65" s="1" customFormat="1" ht="33" customHeight="1">
      <c r="B153" s="30"/>
      <c r="C153" s="121" t="s">
        <v>222</v>
      </c>
      <c r="D153" s="121" t="s">
        <v>121</v>
      </c>
      <c r="E153" s="122" t="s">
        <v>223</v>
      </c>
      <c r="F153" s="123" t="s">
        <v>224</v>
      </c>
      <c r="G153" s="124" t="s">
        <v>205</v>
      </c>
      <c r="H153" s="125">
        <v>26.027999999999999</v>
      </c>
      <c r="I153" s="126"/>
      <c r="J153" s="127">
        <f>ROUND(I153*H153,2)</f>
        <v>0</v>
      </c>
      <c r="K153" s="123" t="s">
        <v>125</v>
      </c>
      <c r="L153" s="30"/>
      <c r="M153" s="128" t="s">
        <v>18</v>
      </c>
      <c r="N153" s="129" t="s">
        <v>42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126</v>
      </c>
      <c r="AT153" s="132" t="s">
        <v>121</v>
      </c>
      <c r="AU153" s="132" t="s">
        <v>79</v>
      </c>
      <c r="AY153" s="15" t="s">
        <v>118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5" t="s">
        <v>77</v>
      </c>
      <c r="BK153" s="133">
        <f>ROUND(I153*H153,2)</f>
        <v>0</v>
      </c>
      <c r="BL153" s="15" t="s">
        <v>126</v>
      </c>
      <c r="BM153" s="132" t="s">
        <v>225</v>
      </c>
    </row>
    <row r="154" spans="2:65" s="1" customFormat="1" ht="28.8">
      <c r="B154" s="30"/>
      <c r="D154" s="134" t="s">
        <v>128</v>
      </c>
      <c r="F154" s="135" t="s">
        <v>226</v>
      </c>
      <c r="I154" s="136"/>
      <c r="L154" s="30"/>
      <c r="M154" s="137"/>
      <c r="T154" s="51"/>
      <c r="AT154" s="15" t="s">
        <v>128</v>
      </c>
      <c r="AU154" s="15" t="s">
        <v>79</v>
      </c>
    </row>
    <row r="155" spans="2:65" s="1" customFormat="1">
      <c r="B155" s="30"/>
      <c r="D155" s="138" t="s">
        <v>130</v>
      </c>
      <c r="F155" s="139" t="s">
        <v>227</v>
      </c>
      <c r="I155" s="136"/>
      <c r="L155" s="30"/>
      <c r="M155" s="137"/>
      <c r="T155" s="51"/>
      <c r="AT155" s="15" t="s">
        <v>130</v>
      </c>
      <c r="AU155" s="15" t="s">
        <v>79</v>
      </c>
    </row>
    <row r="156" spans="2:65" s="11" customFormat="1" ht="22.8" customHeight="1">
      <c r="B156" s="109"/>
      <c r="D156" s="110" t="s">
        <v>70</v>
      </c>
      <c r="E156" s="119" t="s">
        <v>228</v>
      </c>
      <c r="F156" s="119" t="s">
        <v>229</v>
      </c>
      <c r="I156" s="112"/>
      <c r="J156" s="120">
        <f>BK156</f>
        <v>0</v>
      </c>
      <c r="L156" s="109"/>
      <c r="M156" s="114"/>
      <c r="P156" s="115">
        <f>SUM(P157:P166)</f>
        <v>0</v>
      </c>
      <c r="R156" s="115">
        <f>SUM(R157:R166)</f>
        <v>0</v>
      </c>
      <c r="T156" s="116">
        <f>SUM(T157:T166)</f>
        <v>0</v>
      </c>
      <c r="AR156" s="110" t="s">
        <v>77</v>
      </c>
      <c r="AT156" s="117" t="s">
        <v>70</v>
      </c>
      <c r="AU156" s="117" t="s">
        <v>77</v>
      </c>
      <c r="AY156" s="110" t="s">
        <v>118</v>
      </c>
      <c r="BK156" s="118">
        <f>SUM(BK157:BK166)</f>
        <v>0</v>
      </c>
    </row>
    <row r="157" spans="2:65" s="1" customFormat="1" ht="33" customHeight="1">
      <c r="B157" s="30"/>
      <c r="C157" s="121" t="s">
        <v>230</v>
      </c>
      <c r="D157" s="121" t="s">
        <v>121</v>
      </c>
      <c r="E157" s="122" t="s">
        <v>231</v>
      </c>
      <c r="F157" s="123" t="s">
        <v>232</v>
      </c>
      <c r="G157" s="124" t="s">
        <v>205</v>
      </c>
      <c r="H157" s="125">
        <v>2.242</v>
      </c>
      <c r="I157" s="126"/>
      <c r="J157" s="127">
        <f>ROUND(I157*H157,2)</f>
        <v>0</v>
      </c>
      <c r="K157" s="123" t="s">
        <v>125</v>
      </c>
      <c r="L157" s="30"/>
      <c r="M157" s="128" t="s">
        <v>18</v>
      </c>
      <c r="N157" s="129" t="s">
        <v>42</v>
      </c>
      <c r="P157" s="130">
        <f>O157*H157</f>
        <v>0</v>
      </c>
      <c r="Q157" s="130">
        <v>0</v>
      </c>
      <c r="R157" s="130">
        <f>Q157*H157</f>
        <v>0</v>
      </c>
      <c r="S157" s="130">
        <v>0</v>
      </c>
      <c r="T157" s="131">
        <f>S157*H157</f>
        <v>0</v>
      </c>
      <c r="AR157" s="132" t="s">
        <v>126</v>
      </c>
      <c r="AT157" s="132" t="s">
        <v>121</v>
      </c>
      <c r="AU157" s="132" t="s">
        <v>79</v>
      </c>
      <c r="AY157" s="15" t="s">
        <v>118</v>
      </c>
      <c r="BE157" s="133">
        <f>IF(N157="základní",J157,0)</f>
        <v>0</v>
      </c>
      <c r="BF157" s="133">
        <f>IF(N157="snížená",J157,0)</f>
        <v>0</v>
      </c>
      <c r="BG157" s="133">
        <f>IF(N157="zákl. přenesená",J157,0)</f>
        <v>0</v>
      </c>
      <c r="BH157" s="133">
        <f>IF(N157="sníž. přenesená",J157,0)</f>
        <v>0</v>
      </c>
      <c r="BI157" s="133">
        <f>IF(N157="nulová",J157,0)</f>
        <v>0</v>
      </c>
      <c r="BJ157" s="15" t="s">
        <v>77</v>
      </c>
      <c r="BK157" s="133">
        <f>ROUND(I157*H157,2)</f>
        <v>0</v>
      </c>
      <c r="BL157" s="15" t="s">
        <v>126</v>
      </c>
      <c r="BM157" s="132" t="s">
        <v>233</v>
      </c>
    </row>
    <row r="158" spans="2:65" s="1" customFormat="1" ht="38.4">
      <c r="B158" s="30"/>
      <c r="D158" s="134" t="s">
        <v>128</v>
      </c>
      <c r="F158" s="135" t="s">
        <v>234</v>
      </c>
      <c r="I158" s="136"/>
      <c r="L158" s="30"/>
      <c r="M158" s="137"/>
      <c r="T158" s="51"/>
      <c r="AT158" s="15" t="s">
        <v>128</v>
      </c>
      <c r="AU158" s="15" t="s">
        <v>79</v>
      </c>
    </row>
    <row r="159" spans="2:65" s="1" customFormat="1">
      <c r="B159" s="30"/>
      <c r="D159" s="138" t="s">
        <v>130</v>
      </c>
      <c r="F159" s="139" t="s">
        <v>235</v>
      </c>
      <c r="I159" s="136"/>
      <c r="L159" s="30"/>
      <c r="M159" s="137"/>
      <c r="T159" s="51"/>
      <c r="AT159" s="15" t="s">
        <v>130</v>
      </c>
      <c r="AU159" s="15" t="s">
        <v>79</v>
      </c>
    </row>
    <row r="160" spans="2:65" s="1" customFormat="1" ht="33" customHeight="1">
      <c r="B160" s="30"/>
      <c r="C160" s="121" t="s">
        <v>236</v>
      </c>
      <c r="D160" s="121" t="s">
        <v>121</v>
      </c>
      <c r="E160" s="122" t="s">
        <v>237</v>
      </c>
      <c r="F160" s="123" t="s">
        <v>238</v>
      </c>
      <c r="G160" s="124" t="s">
        <v>205</v>
      </c>
      <c r="H160" s="125">
        <v>4.484</v>
      </c>
      <c r="I160" s="126"/>
      <c r="J160" s="127">
        <f>ROUND(I160*H160,2)</f>
        <v>0</v>
      </c>
      <c r="K160" s="123" t="s">
        <v>125</v>
      </c>
      <c r="L160" s="30"/>
      <c r="M160" s="128" t="s">
        <v>18</v>
      </c>
      <c r="N160" s="129" t="s">
        <v>42</v>
      </c>
      <c r="P160" s="130">
        <f>O160*H160</f>
        <v>0</v>
      </c>
      <c r="Q160" s="130">
        <v>0</v>
      </c>
      <c r="R160" s="130">
        <f>Q160*H160</f>
        <v>0</v>
      </c>
      <c r="S160" s="130">
        <v>0</v>
      </c>
      <c r="T160" s="131">
        <f>S160*H160</f>
        <v>0</v>
      </c>
      <c r="AR160" s="132" t="s">
        <v>126</v>
      </c>
      <c r="AT160" s="132" t="s">
        <v>121</v>
      </c>
      <c r="AU160" s="132" t="s">
        <v>79</v>
      </c>
      <c r="AY160" s="15" t="s">
        <v>118</v>
      </c>
      <c r="BE160" s="133">
        <f>IF(N160="základní",J160,0)</f>
        <v>0</v>
      </c>
      <c r="BF160" s="133">
        <f>IF(N160="snížená",J160,0)</f>
        <v>0</v>
      </c>
      <c r="BG160" s="133">
        <f>IF(N160="zákl. přenesená",J160,0)</f>
        <v>0</v>
      </c>
      <c r="BH160" s="133">
        <f>IF(N160="sníž. přenesená",J160,0)</f>
        <v>0</v>
      </c>
      <c r="BI160" s="133">
        <f>IF(N160="nulová",J160,0)</f>
        <v>0</v>
      </c>
      <c r="BJ160" s="15" t="s">
        <v>77</v>
      </c>
      <c r="BK160" s="133">
        <f>ROUND(I160*H160,2)</f>
        <v>0</v>
      </c>
      <c r="BL160" s="15" t="s">
        <v>126</v>
      </c>
      <c r="BM160" s="132" t="s">
        <v>239</v>
      </c>
    </row>
    <row r="161" spans="2:65" s="1" customFormat="1" ht="48">
      <c r="B161" s="30"/>
      <c r="D161" s="134" t="s">
        <v>128</v>
      </c>
      <c r="F161" s="135" t="s">
        <v>240</v>
      </c>
      <c r="I161" s="136"/>
      <c r="L161" s="30"/>
      <c r="M161" s="137"/>
      <c r="T161" s="51"/>
      <c r="AT161" s="15" t="s">
        <v>128</v>
      </c>
      <c r="AU161" s="15" t="s">
        <v>79</v>
      </c>
    </row>
    <row r="162" spans="2:65" s="1" customFormat="1">
      <c r="B162" s="30"/>
      <c r="D162" s="138" t="s">
        <v>130</v>
      </c>
      <c r="F162" s="139" t="s">
        <v>241</v>
      </c>
      <c r="I162" s="136"/>
      <c r="L162" s="30"/>
      <c r="M162" s="137"/>
      <c r="T162" s="51"/>
      <c r="AT162" s="15" t="s">
        <v>130</v>
      </c>
      <c r="AU162" s="15" t="s">
        <v>79</v>
      </c>
    </row>
    <row r="163" spans="2:65" s="12" customFormat="1">
      <c r="B163" s="140"/>
      <c r="D163" s="134" t="s">
        <v>132</v>
      </c>
      <c r="F163" s="142" t="s">
        <v>242</v>
      </c>
      <c r="H163" s="143">
        <v>4.484</v>
      </c>
      <c r="I163" s="144"/>
      <c r="L163" s="140"/>
      <c r="M163" s="145"/>
      <c r="T163" s="146"/>
      <c r="AT163" s="141" t="s">
        <v>132</v>
      </c>
      <c r="AU163" s="141" t="s">
        <v>79</v>
      </c>
      <c r="AV163" s="12" t="s">
        <v>79</v>
      </c>
      <c r="AW163" s="12" t="s">
        <v>4</v>
      </c>
      <c r="AX163" s="12" t="s">
        <v>77</v>
      </c>
      <c r="AY163" s="141" t="s">
        <v>118</v>
      </c>
    </row>
    <row r="164" spans="2:65" s="1" customFormat="1" ht="24.15" customHeight="1">
      <c r="B164" s="30"/>
      <c r="C164" s="121" t="s">
        <v>243</v>
      </c>
      <c r="D164" s="121" t="s">
        <v>121</v>
      </c>
      <c r="E164" s="122" t="s">
        <v>244</v>
      </c>
      <c r="F164" s="123" t="s">
        <v>245</v>
      </c>
      <c r="G164" s="124" t="s">
        <v>205</v>
      </c>
      <c r="H164" s="125">
        <v>2.242</v>
      </c>
      <c r="I164" s="126"/>
      <c r="J164" s="127">
        <f>ROUND(I164*H164,2)</f>
        <v>0</v>
      </c>
      <c r="K164" s="123" t="s">
        <v>125</v>
      </c>
      <c r="L164" s="30"/>
      <c r="M164" s="128" t="s">
        <v>18</v>
      </c>
      <c r="N164" s="129" t="s">
        <v>42</v>
      </c>
      <c r="P164" s="130">
        <f>O164*H164</f>
        <v>0</v>
      </c>
      <c r="Q164" s="130">
        <v>0</v>
      </c>
      <c r="R164" s="130">
        <f>Q164*H164</f>
        <v>0</v>
      </c>
      <c r="S164" s="130">
        <v>0</v>
      </c>
      <c r="T164" s="131">
        <f>S164*H164</f>
        <v>0</v>
      </c>
      <c r="AR164" s="132" t="s">
        <v>126</v>
      </c>
      <c r="AT164" s="132" t="s">
        <v>121</v>
      </c>
      <c r="AU164" s="132" t="s">
        <v>79</v>
      </c>
      <c r="AY164" s="15" t="s">
        <v>118</v>
      </c>
      <c r="BE164" s="133">
        <f>IF(N164="základní",J164,0)</f>
        <v>0</v>
      </c>
      <c r="BF164" s="133">
        <f>IF(N164="snížená",J164,0)</f>
        <v>0</v>
      </c>
      <c r="BG164" s="133">
        <f>IF(N164="zákl. přenesená",J164,0)</f>
        <v>0</v>
      </c>
      <c r="BH164" s="133">
        <f>IF(N164="sníž. přenesená",J164,0)</f>
        <v>0</v>
      </c>
      <c r="BI164" s="133">
        <f>IF(N164="nulová",J164,0)</f>
        <v>0</v>
      </c>
      <c r="BJ164" s="15" t="s">
        <v>77</v>
      </c>
      <c r="BK164" s="133">
        <f>ROUND(I164*H164,2)</f>
        <v>0</v>
      </c>
      <c r="BL164" s="15" t="s">
        <v>126</v>
      </c>
      <c r="BM164" s="132" t="s">
        <v>246</v>
      </c>
    </row>
    <row r="165" spans="2:65" s="1" customFormat="1" ht="38.4">
      <c r="B165" s="30"/>
      <c r="D165" s="134" t="s">
        <v>128</v>
      </c>
      <c r="F165" s="135" t="s">
        <v>247</v>
      </c>
      <c r="I165" s="136"/>
      <c r="L165" s="30"/>
      <c r="M165" s="137"/>
      <c r="T165" s="51"/>
      <c r="AT165" s="15" t="s">
        <v>128</v>
      </c>
      <c r="AU165" s="15" t="s">
        <v>79</v>
      </c>
    </row>
    <row r="166" spans="2:65" s="1" customFormat="1">
      <c r="B166" s="30"/>
      <c r="D166" s="138" t="s">
        <v>130</v>
      </c>
      <c r="F166" s="139" t="s">
        <v>248</v>
      </c>
      <c r="I166" s="136"/>
      <c r="L166" s="30"/>
      <c r="M166" s="137"/>
      <c r="T166" s="51"/>
      <c r="AT166" s="15" t="s">
        <v>130</v>
      </c>
      <c r="AU166" s="15" t="s">
        <v>79</v>
      </c>
    </row>
    <row r="167" spans="2:65" s="11" customFormat="1" ht="25.95" customHeight="1">
      <c r="B167" s="109"/>
      <c r="D167" s="110" t="s">
        <v>70</v>
      </c>
      <c r="E167" s="111" t="s">
        <v>249</v>
      </c>
      <c r="F167" s="111" t="s">
        <v>250</v>
      </c>
      <c r="I167" s="112"/>
      <c r="J167" s="113">
        <f>BK167</f>
        <v>0</v>
      </c>
      <c r="L167" s="109"/>
      <c r="M167" s="114"/>
      <c r="P167" s="115">
        <f>P168+P303+P349+P357+P399+P431</f>
        <v>0</v>
      </c>
      <c r="R167" s="115">
        <f>R168+R303+R349+R357+R399+R431</f>
        <v>9.5971606999999999</v>
      </c>
      <c r="T167" s="116">
        <f>T168+T303+T349+T357+T399+T431</f>
        <v>2.9879900000000004</v>
      </c>
      <c r="AR167" s="110" t="s">
        <v>79</v>
      </c>
      <c r="AT167" s="117" t="s">
        <v>70</v>
      </c>
      <c r="AU167" s="117" t="s">
        <v>71</v>
      </c>
      <c r="AY167" s="110" t="s">
        <v>118</v>
      </c>
      <c r="BK167" s="118">
        <f>BK168+BK303+BK349+BK357+BK399+BK431</f>
        <v>0</v>
      </c>
    </row>
    <row r="168" spans="2:65" s="11" customFormat="1" ht="22.8" customHeight="1">
      <c r="B168" s="109"/>
      <c r="D168" s="110" t="s">
        <v>70</v>
      </c>
      <c r="E168" s="119" t="s">
        <v>251</v>
      </c>
      <c r="F168" s="119" t="s">
        <v>252</v>
      </c>
      <c r="I168" s="112"/>
      <c r="J168" s="120">
        <f>BK168</f>
        <v>0</v>
      </c>
      <c r="L168" s="109"/>
      <c r="M168" s="114"/>
      <c r="P168" s="115">
        <f>SUM(P169:P302)</f>
        <v>0</v>
      </c>
      <c r="R168" s="115">
        <f>SUM(R169:R302)</f>
        <v>2.8560827</v>
      </c>
      <c r="T168" s="116">
        <f>SUM(T169:T302)</f>
        <v>2.0404400000000003</v>
      </c>
      <c r="AR168" s="110" t="s">
        <v>79</v>
      </c>
      <c r="AT168" s="117" t="s">
        <v>70</v>
      </c>
      <c r="AU168" s="117" t="s">
        <v>77</v>
      </c>
      <c r="AY168" s="110" t="s">
        <v>118</v>
      </c>
      <c r="BK168" s="118">
        <f>SUM(BK169:BK302)</f>
        <v>0</v>
      </c>
    </row>
    <row r="169" spans="2:65" s="1" customFormat="1" ht="33" customHeight="1">
      <c r="B169" s="30"/>
      <c r="C169" s="121" t="s">
        <v>253</v>
      </c>
      <c r="D169" s="121" t="s">
        <v>121</v>
      </c>
      <c r="E169" s="122" t="s">
        <v>254</v>
      </c>
      <c r="F169" s="123" t="s">
        <v>255</v>
      </c>
      <c r="G169" s="124" t="s">
        <v>124</v>
      </c>
      <c r="H169" s="125">
        <v>310.75</v>
      </c>
      <c r="I169" s="126"/>
      <c r="J169" s="127">
        <f>ROUND(I169*H169,2)</f>
        <v>0</v>
      </c>
      <c r="K169" s="123" t="s">
        <v>125</v>
      </c>
      <c r="L169" s="30"/>
      <c r="M169" s="128" t="s">
        <v>18</v>
      </c>
      <c r="N169" s="129" t="s">
        <v>42</v>
      </c>
      <c r="P169" s="130">
        <f>O169*H169</f>
        <v>0</v>
      </c>
      <c r="Q169" s="130">
        <v>0</v>
      </c>
      <c r="R169" s="130">
        <f>Q169*H169</f>
        <v>0</v>
      </c>
      <c r="S169" s="130">
        <v>2E-3</v>
      </c>
      <c r="T169" s="131">
        <f>S169*H169</f>
        <v>0.62150000000000005</v>
      </c>
      <c r="AR169" s="132" t="s">
        <v>230</v>
      </c>
      <c r="AT169" s="132" t="s">
        <v>121</v>
      </c>
      <c r="AU169" s="132" t="s">
        <v>79</v>
      </c>
      <c r="AY169" s="15" t="s">
        <v>118</v>
      </c>
      <c r="BE169" s="133">
        <f>IF(N169="základní",J169,0)</f>
        <v>0</v>
      </c>
      <c r="BF169" s="133">
        <f>IF(N169="snížená",J169,0)</f>
        <v>0</v>
      </c>
      <c r="BG169" s="133">
        <f>IF(N169="zákl. přenesená",J169,0)</f>
        <v>0</v>
      </c>
      <c r="BH169" s="133">
        <f>IF(N169="sníž. přenesená",J169,0)</f>
        <v>0</v>
      </c>
      <c r="BI169" s="133">
        <f>IF(N169="nulová",J169,0)</f>
        <v>0</v>
      </c>
      <c r="BJ169" s="15" t="s">
        <v>77</v>
      </c>
      <c r="BK169" s="133">
        <f>ROUND(I169*H169,2)</f>
        <v>0</v>
      </c>
      <c r="BL169" s="15" t="s">
        <v>230</v>
      </c>
      <c r="BM169" s="132" t="s">
        <v>256</v>
      </c>
    </row>
    <row r="170" spans="2:65" s="1" customFormat="1" ht="19.2">
      <c r="B170" s="30"/>
      <c r="D170" s="134" t="s">
        <v>128</v>
      </c>
      <c r="F170" s="135" t="s">
        <v>257</v>
      </c>
      <c r="I170" s="136"/>
      <c r="L170" s="30"/>
      <c r="M170" s="137"/>
      <c r="T170" s="51"/>
      <c r="AT170" s="15" t="s">
        <v>128</v>
      </c>
      <c r="AU170" s="15" t="s">
        <v>79</v>
      </c>
    </row>
    <row r="171" spans="2:65" s="1" customFormat="1">
      <c r="B171" s="30"/>
      <c r="D171" s="138" t="s">
        <v>130</v>
      </c>
      <c r="F171" s="139" t="s">
        <v>258</v>
      </c>
      <c r="I171" s="136"/>
      <c r="L171" s="30"/>
      <c r="M171" s="137"/>
      <c r="T171" s="51"/>
      <c r="AT171" s="15" t="s">
        <v>130</v>
      </c>
      <c r="AU171" s="15" t="s">
        <v>79</v>
      </c>
    </row>
    <row r="172" spans="2:65" s="1" customFormat="1" ht="19.2">
      <c r="B172" s="30"/>
      <c r="D172" s="134" t="s">
        <v>146</v>
      </c>
      <c r="F172" s="147" t="s">
        <v>259</v>
      </c>
      <c r="I172" s="136"/>
      <c r="L172" s="30"/>
      <c r="M172" s="137"/>
      <c r="T172" s="51"/>
      <c r="AT172" s="15" t="s">
        <v>146</v>
      </c>
      <c r="AU172" s="15" t="s">
        <v>79</v>
      </c>
    </row>
    <row r="173" spans="2:65" s="12" customFormat="1">
      <c r="B173" s="140"/>
      <c r="D173" s="134" t="s">
        <v>132</v>
      </c>
      <c r="E173" s="141" t="s">
        <v>18</v>
      </c>
      <c r="F173" s="142" t="s">
        <v>260</v>
      </c>
      <c r="H173" s="143">
        <v>88</v>
      </c>
      <c r="I173" s="144"/>
      <c r="L173" s="140"/>
      <c r="M173" s="145"/>
      <c r="T173" s="146"/>
      <c r="AT173" s="141" t="s">
        <v>132</v>
      </c>
      <c r="AU173" s="141" t="s">
        <v>79</v>
      </c>
      <c r="AV173" s="12" t="s">
        <v>79</v>
      </c>
      <c r="AW173" s="12" t="s">
        <v>33</v>
      </c>
      <c r="AX173" s="12" t="s">
        <v>71</v>
      </c>
      <c r="AY173" s="141" t="s">
        <v>118</v>
      </c>
    </row>
    <row r="174" spans="2:65" s="12" customFormat="1">
      <c r="B174" s="140"/>
      <c r="D174" s="134" t="s">
        <v>132</v>
      </c>
      <c r="E174" s="141" t="s">
        <v>18</v>
      </c>
      <c r="F174" s="142" t="s">
        <v>261</v>
      </c>
      <c r="H174" s="143">
        <v>222.75</v>
      </c>
      <c r="I174" s="144"/>
      <c r="L174" s="140"/>
      <c r="M174" s="145"/>
      <c r="T174" s="146"/>
      <c r="AT174" s="141" t="s">
        <v>132</v>
      </c>
      <c r="AU174" s="141" t="s">
        <v>79</v>
      </c>
      <c r="AV174" s="12" t="s">
        <v>79</v>
      </c>
      <c r="AW174" s="12" t="s">
        <v>33</v>
      </c>
      <c r="AX174" s="12" t="s">
        <v>71</v>
      </c>
      <c r="AY174" s="141" t="s">
        <v>118</v>
      </c>
    </row>
    <row r="175" spans="2:65" s="13" customFormat="1">
      <c r="B175" s="148"/>
      <c r="D175" s="134" t="s">
        <v>132</v>
      </c>
      <c r="E175" s="149" t="s">
        <v>18</v>
      </c>
      <c r="F175" s="150" t="s">
        <v>262</v>
      </c>
      <c r="H175" s="151">
        <v>310.75</v>
      </c>
      <c r="I175" s="152"/>
      <c r="L175" s="148"/>
      <c r="M175" s="153"/>
      <c r="T175" s="154"/>
      <c r="AT175" s="149" t="s">
        <v>132</v>
      </c>
      <c r="AU175" s="149" t="s">
        <v>79</v>
      </c>
      <c r="AV175" s="13" t="s">
        <v>126</v>
      </c>
      <c r="AW175" s="13" t="s">
        <v>33</v>
      </c>
      <c r="AX175" s="13" t="s">
        <v>77</v>
      </c>
      <c r="AY175" s="149" t="s">
        <v>118</v>
      </c>
    </row>
    <row r="176" spans="2:65" s="1" customFormat="1" ht="24.15" customHeight="1">
      <c r="B176" s="30"/>
      <c r="C176" s="121" t="s">
        <v>263</v>
      </c>
      <c r="D176" s="121" t="s">
        <v>121</v>
      </c>
      <c r="E176" s="122" t="s">
        <v>264</v>
      </c>
      <c r="F176" s="123" t="s">
        <v>265</v>
      </c>
      <c r="G176" s="124" t="s">
        <v>124</v>
      </c>
      <c r="H176" s="125">
        <v>96</v>
      </c>
      <c r="I176" s="126"/>
      <c r="J176" s="127">
        <f>ROUND(I176*H176,2)</f>
        <v>0</v>
      </c>
      <c r="K176" s="123" t="s">
        <v>184</v>
      </c>
      <c r="L176" s="30"/>
      <c r="M176" s="128" t="s">
        <v>18</v>
      </c>
      <c r="N176" s="129" t="s">
        <v>42</v>
      </c>
      <c r="P176" s="130">
        <f>O176*H176</f>
        <v>0</v>
      </c>
      <c r="Q176" s="130">
        <v>0</v>
      </c>
      <c r="R176" s="130">
        <f>Q176*H176</f>
        <v>0</v>
      </c>
      <c r="S176" s="130">
        <v>2E-3</v>
      </c>
      <c r="T176" s="131">
        <f>S176*H176</f>
        <v>0.192</v>
      </c>
      <c r="AR176" s="132" t="s">
        <v>230</v>
      </c>
      <c r="AT176" s="132" t="s">
        <v>121</v>
      </c>
      <c r="AU176" s="132" t="s">
        <v>79</v>
      </c>
      <c r="AY176" s="15" t="s">
        <v>118</v>
      </c>
      <c r="BE176" s="133">
        <f>IF(N176="základní",J176,0)</f>
        <v>0</v>
      </c>
      <c r="BF176" s="133">
        <f>IF(N176="snížená",J176,0)</f>
        <v>0</v>
      </c>
      <c r="BG176" s="133">
        <f>IF(N176="zákl. přenesená",J176,0)</f>
        <v>0</v>
      </c>
      <c r="BH176" s="133">
        <f>IF(N176="sníž. přenesená",J176,0)</f>
        <v>0</v>
      </c>
      <c r="BI176" s="133">
        <f>IF(N176="nulová",J176,0)</f>
        <v>0</v>
      </c>
      <c r="BJ176" s="15" t="s">
        <v>77</v>
      </c>
      <c r="BK176" s="133">
        <f>ROUND(I176*H176,2)</f>
        <v>0</v>
      </c>
      <c r="BL176" s="15" t="s">
        <v>230</v>
      </c>
      <c r="BM176" s="132" t="s">
        <v>266</v>
      </c>
    </row>
    <row r="177" spans="2:65" s="1" customFormat="1" ht="19.2">
      <c r="B177" s="30"/>
      <c r="D177" s="134" t="s">
        <v>128</v>
      </c>
      <c r="F177" s="135" t="s">
        <v>265</v>
      </c>
      <c r="I177" s="136"/>
      <c r="L177" s="30"/>
      <c r="M177" s="137"/>
      <c r="T177" s="51"/>
      <c r="AT177" s="15" t="s">
        <v>128</v>
      </c>
      <c r="AU177" s="15" t="s">
        <v>79</v>
      </c>
    </row>
    <row r="178" spans="2:65" s="1" customFormat="1">
      <c r="B178" s="30"/>
      <c r="D178" s="138" t="s">
        <v>130</v>
      </c>
      <c r="F178" s="139" t="s">
        <v>267</v>
      </c>
      <c r="I178" s="136"/>
      <c r="L178" s="30"/>
      <c r="M178" s="137"/>
      <c r="T178" s="51"/>
      <c r="AT178" s="15" t="s">
        <v>130</v>
      </c>
      <c r="AU178" s="15" t="s">
        <v>79</v>
      </c>
    </row>
    <row r="179" spans="2:65" s="1" customFormat="1" ht="19.2">
      <c r="B179" s="30"/>
      <c r="D179" s="134" t="s">
        <v>146</v>
      </c>
      <c r="F179" s="147" t="s">
        <v>268</v>
      </c>
      <c r="I179" s="136"/>
      <c r="L179" s="30"/>
      <c r="M179" s="137"/>
      <c r="T179" s="51"/>
      <c r="AT179" s="15" t="s">
        <v>146</v>
      </c>
      <c r="AU179" s="15" t="s">
        <v>79</v>
      </c>
    </row>
    <row r="180" spans="2:65" s="12" customFormat="1">
      <c r="B180" s="140"/>
      <c r="D180" s="134" t="s">
        <v>132</v>
      </c>
      <c r="E180" s="141" t="s">
        <v>18</v>
      </c>
      <c r="F180" s="142" t="s">
        <v>269</v>
      </c>
      <c r="H180" s="143">
        <v>96</v>
      </c>
      <c r="I180" s="144"/>
      <c r="L180" s="140"/>
      <c r="M180" s="145"/>
      <c r="T180" s="146"/>
      <c r="AT180" s="141" t="s">
        <v>132</v>
      </c>
      <c r="AU180" s="141" t="s">
        <v>79</v>
      </c>
      <c r="AV180" s="12" t="s">
        <v>79</v>
      </c>
      <c r="AW180" s="12" t="s">
        <v>33</v>
      </c>
      <c r="AX180" s="12" t="s">
        <v>77</v>
      </c>
      <c r="AY180" s="141" t="s">
        <v>118</v>
      </c>
    </row>
    <row r="181" spans="2:65" s="1" customFormat="1" ht="24.15" customHeight="1">
      <c r="B181" s="30"/>
      <c r="C181" s="121" t="s">
        <v>7</v>
      </c>
      <c r="D181" s="121" t="s">
        <v>121</v>
      </c>
      <c r="E181" s="122" t="s">
        <v>270</v>
      </c>
      <c r="F181" s="123" t="s">
        <v>271</v>
      </c>
      <c r="G181" s="124" t="s">
        <v>272</v>
      </c>
      <c r="H181" s="125">
        <v>30</v>
      </c>
      <c r="I181" s="126"/>
      <c r="J181" s="127">
        <f>ROUND(I181*H181,2)</f>
        <v>0</v>
      </c>
      <c r="K181" s="123" t="s">
        <v>125</v>
      </c>
      <c r="L181" s="30"/>
      <c r="M181" s="128" t="s">
        <v>18</v>
      </c>
      <c r="N181" s="129" t="s">
        <v>42</v>
      </c>
      <c r="P181" s="130">
        <f>O181*H181</f>
        <v>0</v>
      </c>
      <c r="Q181" s="130">
        <v>1.5E-3</v>
      </c>
      <c r="R181" s="130">
        <f>Q181*H181</f>
        <v>4.4999999999999998E-2</v>
      </c>
      <c r="S181" s="130">
        <v>0</v>
      </c>
      <c r="T181" s="131">
        <f>S181*H181</f>
        <v>0</v>
      </c>
      <c r="AR181" s="132" t="s">
        <v>230</v>
      </c>
      <c r="AT181" s="132" t="s">
        <v>121</v>
      </c>
      <c r="AU181" s="132" t="s">
        <v>79</v>
      </c>
      <c r="AY181" s="15" t="s">
        <v>118</v>
      </c>
      <c r="BE181" s="133">
        <f>IF(N181="základní",J181,0)</f>
        <v>0</v>
      </c>
      <c r="BF181" s="133">
        <f>IF(N181="snížená",J181,0)</f>
        <v>0</v>
      </c>
      <c r="BG181" s="133">
        <f>IF(N181="zákl. přenesená",J181,0)</f>
        <v>0</v>
      </c>
      <c r="BH181" s="133">
        <f>IF(N181="sníž. přenesená",J181,0)</f>
        <v>0</v>
      </c>
      <c r="BI181" s="133">
        <f>IF(N181="nulová",J181,0)</f>
        <v>0</v>
      </c>
      <c r="BJ181" s="15" t="s">
        <v>77</v>
      </c>
      <c r="BK181" s="133">
        <f>ROUND(I181*H181,2)</f>
        <v>0</v>
      </c>
      <c r="BL181" s="15" t="s">
        <v>230</v>
      </c>
      <c r="BM181" s="132" t="s">
        <v>273</v>
      </c>
    </row>
    <row r="182" spans="2:65" s="1" customFormat="1" ht="19.2">
      <c r="B182" s="30"/>
      <c r="D182" s="134" t="s">
        <v>128</v>
      </c>
      <c r="F182" s="135" t="s">
        <v>274</v>
      </c>
      <c r="I182" s="136"/>
      <c r="L182" s="30"/>
      <c r="M182" s="137"/>
      <c r="T182" s="51"/>
      <c r="AT182" s="15" t="s">
        <v>128</v>
      </c>
      <c r="AU182" s="15" t="s">
        <v>79</v>
      </c>
    </row>
    <row r="183" spans="2:65" s="1" customFormat="1">
      <c r="B183" s="30"/>
      <c r="D183" s="138" t="s">
        <v>130</v>
      </c>
      <c r="F183" s="139" t="s">
        <v>275</v>
      </c>
      <c r="I183" s="136"/>
      <c r="L183" s="30"/>
      <c r="M183" s="137"/>
      <c r="T183" s="51"/>
      <c r="AT183" s="15" t="s">
        <v>130</v>
      </c>
      <c r="AU183" s="15" t="s">
        <v>79</v>
      </c>
    </row>
    <row r="184" spans="2:65" s="1" customFormat="1" ht="24.15" customHeight="1">
      <c r="B184" s="30"/>
      <c r="C184" s="121" t="s">
        <v>276</v>
      </c>
      <c r="D184" s="121" t="s">
        <v>121</v>
      </c>
      <c r="E184" s="122" t="s">
        <v>277</v>
      </c>
      <c r="F184" s="123" t="s">
        <v>278</v>
      </c>
      <c r="G184" s="124" t="s">
        <v>272</v>
      </c>
      <c r="H184" s="125">
        <v>30</v>
      </c>
      <c r="I184" s="126"/>
      <c r="J184" s="127">
        <f>ROUND(I184*H184,2)</f>
        <v>0</v>
      </c>
      <c r="K184" s="123" t="s">
        <v>125</v>
      </c>
      <c r="L184" s="30"/>
      <c r="M184" s="128" t="s">
        <v>18</v>
      </c>
      <c r="N184" s="129" t="s">
        <v>42</v>
      </c>
      <c r="P184" s="130">
        <f>O184*H184</f>
        <v>0</v>
      </c>
      <c r="Q184" s="130">
        <v>4.4999999999999999E-4</v>
      </c>
      <c r="R184" s="130">
        <f>Q184*H184</f>
        <v>1.35E-2</v>
      </c>
      <c r="S184" s="130">
        <v>0</v>
      </c>
      <c r="T184" s="131">
        <f>S184*H184</f>
        <v>0</v>
      </c>
      <c r="AR184" s="132" t="s">
        <v>230</v>
      </c>
      <c r="AT184" s="132" t="s">
        <v>121</v>
      </c>
      <c r="AU184" s="132" t="s">
        <v>79</v>
      </c>
      <c r="AY184" s="15" t="s">
        <v>118</v>
      </c>
      <c r="BE184" s="133">
        <f>IF(N184="základní",J184,0)</f>
        <v>0</v>
      </c>
      <c r="BF184" s="133">
        <f>IF(N184="snížená",J184,0)</f>
        <v>0</v>
      </c>
      <c r="BG184" s="133">
        <f>IF(N184="zákl. přenesená",J184,0)</f>
        <v>0</v>
      </c>
      <c r="BH184" s="133">
        <f>IF(N184="sníž. přenesená",J184,0)</f>
        <v>0</v>
      </c>
      <c r="BI184" s="133">
        <f>IF(N184="nulová",J184,0)</f>
        <v>0</v>
      </c>
      <c r="BJ184" s="15" t="s">
        <v>77</v>
      </c>
      <c r="BK184" s="133">
        <f>ROUND(I184*H184,2)</f>
        <v>0</v>
      </c>
      <c r="BL184" s="15" t="s">
        <v>230</v>
      </c>
      <c r="BM184" s="132" t="s">
        <v>279</v>
      </c>
    </row>
    <row r="185" spans="2:65" s="1" customFormat="1" ht="19.2">
      <c r="B185" s="30"/>
      <c r="D185" s="134" t="s">
        <v>128</v>
      </c>
      <c r="F185" s="135" t="s">
        <v>280</v>
      </c>
      <c r="I185" s="136"/>
      <c r="L185" s="30"/>
      <c r="M185" s="137"/>
      <c r="T185" s="51"/>
      <c r="AT185" s="15" t="s">
        <v>128</v>
      </c>
      <c r="AU185" s="15" t="s">
        <v>79</v>
      </c>
    </row>
    <row r="186" spans="2:65" s="1" customFormat="1">
      <c r="B186" s="30"/>
      <c r="D186" s="138" t="s">
        <v>130</v>
      </c>
      <c r="F186" s="139" t="s">
        <v>281</v>
      </c>
      <c r="I186" s="136"/>
      <c r="L186" s="30"/>
      <c r="M186" s="137"/>
      <c r="T186" s="51"/>
      <c r="AT186" s="15" t="s">
        <v>130</v>
      </c>
      <c r="AU186" s="15" t="s">
        <v>79</v>
      </c>
    </row>
    <row r="187" spans="2:65" s="1" customFormat="1" ht="49.05" customHeight="1">
      <c r="B187" s="30"/>
      <c r="C187" s="155" t="s">
        <v>282</v>
      </c>
      <c r="D187" s="155" t="s">
        <v>283</v>
      </c>
      <c r="E187" s="156" t="s">
        <v>284</v>
      </c>
      <c r="F187" s="157" t="s">
        <v>285</v>
      </c>
      <c r="G187" s="158" t="s">
        <v>124</v>
      </c>
      <c r="H187" s="159">
        <v>30</v>
      </c>
      <c r="I187" s="160"/>
      <c r="J187" s="161">
        <f>ROUND(I187*H187,2)</f>
        <v>0</v>
      </c>
      <c r="K187" s="157" t="s">
        <v>125</v>
      </c>
      <c r="L187" s="162"/>
      <c r="M187" s="163" t="s">
        <v>18</v>
      </c>
      <c r="N187" s="164" t="s">
        <v>42</v>
      </c>
      <c r="P187" s="130">
        <f>O187*H187</f>
        <v>0</v>
      </c>
      <c r="Q187" s="130">
        <v>5.3E-3</v>
      </c>
      <c r="R187" s="130">
        <f>Q187*H187</f>
        <v>0.159</v>
      </c>
      <c r="S187" s="130">
        <v>0</v>
      </c>
      <c r="T187" s="131">
        <f>S187*H187</f>
        <v>0</v>
      </c>
      <c r="AR187" s="132" t="s">
        <v>286</v>
      </c>
      <c r="AT187" s="132" t="s">
        <v>283</v>
      </c>
      <c r="AU187" s="132" t="s">
        <v>79</v>
      </c>
      <c r="AY187" s="15" t="s">
        <v>118</v>
      </c>
      <c r="BE187" s="133">
        <f>IF(N187="základní",J187,0)</f>
        <v>0</v>
      </c>
      <c r="BF187" s="133">
        <f>IF(N187="snížená",J187,0)</f>
        <v>0</v>
      </c>
      <c r="BG187" s="133">
        <f>IF(N187="zákl. přenesená",J187,0)</f>
        <v>0</v>
      </c>
      <c r="BH187" s="133">
        <f>IF(N187="sníž. přenesená",J187,0)</f>
        <v>0</v>
      </c>
      <c r="BI187" s="133">
        <f>IF(N187="nulová",J187,0)</f>
        <v>0</v>
      </c>
      <c r="BJ187" s="15" t="s">
        <v>77</v>
      </c>
      <c r="BK187" s="133">
        <f>ROUND(I187*H187,2)</f>
        <v>0</v>
      </c>
      <c r="BL187" s="15" t="s">
        <v>230</v>
      </c>
      <c r="BM187" s="132" t="s">
        <v>287</v>
      </c>
    </row>
    <row r="188" spans="2:65" s="1" customFormat="1" ht="28.8">
      <c r="B188" s="30"/>
      <c r="D188" s="134" t="s">
        <v>128</v>
      </c>
      <c r="F188" s="135" t="s">
        <v>285</v>
      </c>
      <c r="I188" s="136"/>
      <c r="L188" s="30"/>
      <c r="M188" s="137"/>
      <c r="T188" s="51"/>
      <c r="AT188" s="15" t="s">
        <v>128</v>
      </c>
      <c r="AU188" s="15" t="s">
        <v>79</v>
      </c>
    </row>
    <row r="189" spans="2:65" s="1" customFormat="1" ht="24.15" customHeight="1">
      <c r="B189" s="30"/>
      <c r="C189" s="121" t="s">
        <v>288</v>
      </c>
      <c r="D189" s="121" t="s">
        <v>121</v>
      </c>
      <c r="E189" s="122" t="s">
        <v>289</v>
      </c>
      <c r="F189" s="123" t="s">
        <v>290</v>
      </c>
      <c r="G189" s="124" t="s">
        <v>124</v>
      </c>
      <c r="H189" s="125">
        <v>96</v>
      </c>
      <c r="I189" s="126"/>
      <c r="J189" s="127">
        <f>ROUND(I189*H189,2)</f>
        <v>0</v>
      </c>
      <c r="K189" s="123" t="s">
        <v>184</v>
      </c>
      <c r="L189" s="30"/>
      <c r="M189" s="128" t="s">
        <v>18</v>
      </c>
      <c r="N189" s="129" t="s">
        <v>42</v>
      </c>
      <c r="P189" s="130">
        <f>O189*H189</f>
        <v>0</v>
      </c>
      <c r="Q189" s="130">
        <v>0</v>
      </c>
      <c r="R189" s="130">
        <f>Q189*H189</f>
        <v>0</v>
      </c>
      <c r="S189" s="130">
        <v>0</v>
      </c>
      <c r="T189" s="131">
        <f>S189*H189</f>
        <v>0</v>
      </c>
      <c r="AR189" s="132" t="s">
        <v>230</v>
      </c>
      <c r="AT189" s="132" t="s">
        <v>121</v>
      </c>
      <c r="AU189" s="132" t="s">
        <v>79</v>
      </c>
      <c r="AY189" s="15" t="s">
        <v>118</v>
      </c>
      <c r="BE189" s="133">
        <f>IF(N189="základní",J189,0)</f>
        <v>0</v>
      </c>
      <c r="BF189" s="133">
        <f>IF(N189="snížená",J189,0)</f>
        <v>0</v>
      </c>
      <c r="BG189" s="133">
        <f>IF(N189="zákl. přenesená",J189,0)</f>
        <v>0</v>
      </c>
      <c r="BH189" s="133">
        <f>IF(N189="sníž. přenesená",J189,0)</f>
        <v>0</v>
      </c>
      <c r="BI189" s="133">
        <f>IF(N189="nulová",J189,0)</f>
        <v>0</v>
      </c>
      <c r="BJ189" s="15" t="s">
        <v>77</v>
      </c>
      <c r="BK189" s="133">
        <f>ROUND(I189*H189,2)</f>
        <v>0</v>
      </c>
      <c r="BL189" s="15" t="s">
        <v>230</v>
      </c>
      <c r="BM189" s="132" t="s">
        <v>291</v>
      </c>
    </row>
    <row r="190" spans="2:65" s="1" customFormat="1" ht="28.8">
      <c r="B190" s="30"/>
      <c r="D190" s="134" t="s">
        <v>128</v>
      </c>
      <c r="F190" s="135" t="s">
        <v>292</v>
      </c>
      <c r="I190" s="136"/>
      <c r="L190" s="30"/>
      <c r="M190" s="137"/>
      <c r="T190" s="51"/>
      <c r="AT190" s="15" t="s">
        <v>128</v>
      </c>
      <c r="AU190" s="15" t="s">
        <v>79</v>
      </c>
    </row>
    <row r="191" spans="2:65" s="1" customFormat="1">
      <c r="B191" s="30"/>
      <c r="D191" s="138" t="s">
        <v>130</v>
      </c>
      <c r="F191" s="139" t="s">
        <v>293</v>
      </c>
      <c r="I191" s="136"/>
      <c r="L191" s="30"/>
      <c r="M191" s="137"/>
      <c r="T191" s="51"/>
      <c r="AT191" s="15" t="s">
        <v>130</v>
      </c>
      <c r="AU191" s="15" t="s">
        <v>79</v>
      </c>
    </row>
    <row r="192" spans="2:65" s="12" customFormat="1">
      <c r="B192" s="140"/>
      <c r="D192" s="134" t="s">
        <v>132</v>
      </c>
      <c r="E192" s="141" t="s">
        <v>18</v>
      </c>
      <c r="F192" s="142" t="s">
        <v>294</v>
      </c>
      <c r="H192" s="143">
        <v>96</v>
      </c>
      <c r="I192" s="144"/>
      <c r="L192" s="140"/>
      <c r="M192" s="145"/>
      <c r="T192" s="146"/>
      <c r="AT192" s="141" t="s">
        <v>132</v>
      </c>
      <c r="AU192" s="141" t="s">
        <v>79</v>
      </c>
      <c r="AV192" s="12" t="s">
        <v>79</v>
      </c>
      <c r="AW192" s="12" t="s">
        <v>33</v>
      </c>
      <c r="AX192" s="12" t="s">
        <v>77</v>
      </c>
      <c r="AY192" s="141" t="s">
        <v>118</v>
      </c>
    </row>
    <row r="193" spans="2:65" s="1" customFormat="1" ht="16.5" customHeight="1">
      <c r="B193" s="30"/>
      <c r="C193" s="155" t="s">
        <v>295</v>
      </c>
      <c r="D193" s="155" t="s">
        <v>283</v>
      </c>
      <c r="E193" s="156" t="s">
        <v>296</v>
      </c>
      <c r="F193" s="157" t="s">
        <v>297</v>
      </c>
      <c r="G193" s="158" t="s">
        <v>205</v>
      </c>
      <c r="H193" s="159">
        <v>0.24</v>
      </c>
      <c r="I193" s="160"/>
      <c r="J193" s="161">
        <f>ROUND(I193*H193,2)</f>
        <v>0</v>
      </c>
      <c r="K193" s="157" t="s">
        <v>184</v>
      </c>
      <c r="L193" s="162"/>
      <c r="M193" s="163" t="s">
        <v>18</v>
      </c>
      <c r="N193" s="164" t="s">
        <v>42</v>
      </c>
      <c r="P193" s="130">
        <f>O193*H193</f>
        <v>0</v>
      </c>
      <c r="Q193" s="130">
        <v>1</v>
      </c>
      <c r="R193" s="130">
        <f>Q193*H193</f>
        <v>0.24</v>
      </c>
      <c r="S193" s="130">
        <v>0</v>
      </c>
      <c r="T193" s="131">
        <f>S193*H193</f>
        <v>0</v>
      </c>
      <c r="AR193" s="132" t="s">
        <v>286</v>
      </c>
      <c r="AT193" s="132" t="s">
        <v>283</v>
      </c>
      <c r="AU193" s="132" t="s">
        <v>79</v>
      </c>
      <c r="AY193" s="15" t="s">
        <v>118</v>
      </c>
      <c r="BE193" s="133">
        <f>IF(N193="základní",J193,0)</f>
        <v>0</v>
      </c>
      <c r="BF193" s="133">
        <f>IF(N193="snížená",J193,0)</f>
        <v>0</v>
      </c>
      <c r="BG193" s="133">
        <f>IF(N193="zákl. přenesená",J193,0)</f>
        <v>0</v>
      </c>
      <c r="BH193" s="133">
        <f>IF(N193="sníž. přenesená",J193,0)</f>
        <v>0</v>
      </c>
      <c r="BI193" s="133">
        <f>IF(N193="nulová",J193,0)</f>
        <v>0</v>
      </c>
      <c r="BJ193" s="15" t="s">
        <v>77</v>
      </c>
      <c r="BK193" s="133">
        <f>ROUND(I193*H193,2)</f>
        <v>0</v>
      </c>
      <c r="BL193" s="15" t="s">
        <v>230</v>
      </c>
      <c r="BM193" s="132" t="s">
        <v>298</v>
      </c>
    </row>
    <row r="194" spans="2:65" s="1" customFormat="1">
      <c r="B194" s="30"/>
      <c r="D194" s="134" t="s">
        <v>128</v>
      </c>
      <c r="F194" s="135" t="s">
        <v>297</v>
      </c>
      <c r="I194" s="136"/>
      <c r="L194" s="30"/>
      <c r="M194" s="137"/>
      <c r="T194" s="51"/>
      <c r="AT194" s="15" t="s">
        <v>128</v>
      </c>
      <c r="AU194" s="15" t="s">
        <v>79</v>
      </c>
    </row>
    <row r="195" spans="2:65" s="12" customFormat="1">
      <c r="B195" s="140"/>
      <c r="D195" s="134" t="s">
        <v>132</v>
      </c>
      <c r="E195" s="141" t="s">
        <v>18</v>
      </c>
      <c r="F195" s="142" t="s">
        <v>299</v>
      </c>
      <c r="H195" s="143">
        <v>0.24</v>
      </c>
      <c r="I195" s="144"/>
      <c r="L195" s="140"/>
      <c r="M195" s="145"/>
      <c r="T195" s="146"/>
      <c r="AT195" s="141" t="s">
        <v>132</v>
      </c>
      <c r="AU195" s="141" t="s">
        <v>79</v>
      </c>
      <c r="AV195" s="12" t="s">
        <v>79</v>
      </c>
      <c r="AW195" s="12" t="s">
        <v>33</v>
      </c>
      <c r="AX195" s="12" t="s">
        <v>71</v>
      </c>
      <c r="AY195" s="141" t="s">
        <v>118</v>
      </c>
    </row>
    <row r="196" spans="2:65" s="13" customFormat="1">
      <c r="B196" s="148"/>
      <c r="D196" s="134" t="s">
        <v>132</v>
      </c>
      <c r="E196" s="149" t="s">
        <v>18</v>
      </c>
      <c r="F196" s="150" t="s">
        <v>262</v>
      </c>
      <c r="H196" s="151">
        <v>0.24</v>
      </c>
      <c r="I196" s="152"/>
      <c r="L196" s="148"/>
      <c r="M196" s="153"/>
      <c r="T196" s="154"/>
      <c r="AT196" s="149" t="s">
        <v>132</v>
      </c>
      <c r="AU196" s="149" t="s">
        <v>79</v>
      </c>
      <c r="AV196" s="13" t="s">
        <v>126</v>
      </c>
      <c r="AW196" s="13" t="s">
        <v>33</v>
      </c>
      <c r="AX196" s="13" t="s">
        <v>77</v>
      </c>
      <c r="AY196" s="149" t="s">
        <v>118</v>
      </c>
    </row>
    <row r="197" spans="2:65" s="1" customFormat="1" ht="24.15" customHeight="1">
      <c r="B197" s="30"/>
      <c r="C197" s="121" t="s">
        <v>300</v>
      </c>
      <c r="D197" s="121" t="s">
        <v>121</v>
      </c>
      <c r="E197" s="122" t="s">
        <v>301</v>
      </c>
      <c r="F197" s="123" t="s">
        <v>302</v>
      </c>
      <c r="G197" s="124" t="s">
        <v>124</v>
      </c>
      <c r="H197" s="125">
        <v>96</v>
      </c>
      <c r="I197" s="126"/>
      <c r="J197" s="127">
        <f>ROUND(I197*H197,2)</f>
        <v>0</v>
      </c>
      <c r="K197" s="123" t="s">
        <v>125</v>
      </c>
      <c r="L197" s="30"/>
      <c r="M197" s="128" t="s">
        <v>18</v>
      </c>
      <c r="N197" s="129" t="s">
        <v>42</v>
      </c>
      <c r="P197" s="130">
        <f>O197*H197</f>
        <v>0</v>
      </c>
      <c r="Q197" s="130">
        <v>0</v>
      </c>
      <c r="R197" s="130">
        <f>Q197*H197</f>
        <v>0</v>
      </c>
      <c r="S197" s="130">
        <v>1.0999999999999999E-2</v>
      </c>
      <c r="T197" s="131">
        <f>S197*H197</f>
        <v>1.056</v>
      </c>
      <c r="AR197" s="132" t="s">
        <v>230</v>
      </c>
      <c r="AT197" s="132" t="s">
        <v>121</v>
      </c>
      <c r="AU197" s="132" t="s">
        <v>79</v>
      </c>
      <c r="AY197" s="15" t="s">
        <v>118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15" t="s">
        <v>77</v>
      </c>
      <c r="BK197" s="133">
        <f>ROUND(I197*H197,2)</f>
        <v>0</v>
      </c>
      <c r="BL197" s="15" t="s">
        <v>230</v>
      </c>
      <c r="BM197" s="132" t="s">
        <v>303</v>
      </c>
    </row>
    <row r="198" spans="2:65" s="1" customFormat="1" ht="19.2">
      <c r="B198" s="30"/>
      <c r="D198" s="134" t="s">
        <v>128</v>
      </c>
      <c r="F198" s="135" t="s">
        <v>304</v>
      </c>
      <c r="I198" s="136"/>
      <c r="L198" s="30"/>
      <c r="M198" s="137"/>
      <c r="T198" s="51"/>
      <c r="AT198" s="15" t="s">
        <v>128</v>
      </c>
      <c r="AU198" s="15" t="s">
        <v>79</v>
      </c>
    </row>
    <row r="199" spans="2:65" s="1" customFormat="1">
      <c r="B199" s="30"/>
      <c r="D199" s="138" t="s">
        <v>130</v>
      </c>
      <c r="F199" s="139" t="s">
        <v>305</v>
      </c>
      <c r="I199" s="136"/>
      <c r="L199" s="30"/>
      <c r="M199" s="137"/>
      <c r="T199" s="51"/>
      <c r="AT199" s="15" t="s">
        <v>130</v>
      </c>
      <c r="AU199" s="15" t="s">
        <v>79</v>
      </c>
    </row>
    <row r="200" spans="2:65" s="1" customFormat="1" ht="19.2">
      <c r="B200" s="30"/>
      <c r="D200" s="134" t="s">
        <v>146</v>
      </c>
      <c r="F200" s="147" t="s">
        <v>306</v>
      </c>
      <c r="I200" s="136"/>
      <c r="L200" s="30"/>
      <c r="M200" s="137"/>
      <c r="T200" s="51"/>
      <c r="AT200" s="15" t="s">
        <v>146</v>
      </c>
      <c r="AU200" s="15" t="s">
        <v>79</v>
      </c>
    </row>
    <row r="201" spans="2:65" s="1" customFormat="1" ht="24.15" customHeight="1">
      <c r="B201" s="30"/>
      <c r="C201" s="121" t="s">
        <v>307</v>
      </c>
      <c r="D201" s="121" t="s">
        <v>121</v>
      </c>
      <c r="E201" s="122" t="s">
        <v>308</v>
      </c>
      <c r="F201" s="123" t="s">
        <v>309</v>
      </c>
      <c r="G201" s="124" t="s">
        <v>124</v>
      </c>
      <c r="H201" s="125">
        <v>96</v>
      </c>
      <c r="I201" s="126"/>
      <c r="J201" s="127">
        <f>ROUND(I201*H201,2)</f>
        <v>0</v>
      </c>
      <c r="K201" s="123" t="s">
        <v>184</v>
      </c>
      <c r="L201" s="30"/>
      <c r="M201" s="128" t="s">
        <v>18</v>
      </c>
      <c r="N201" s="129" t="s">
        <v>42</v>
      </c>
      <c r="P201" s="130">
        <f>O201*H201</f>
        <v>0</v>
      </c>
      <c r="Q201" s="130">
        <v>8.8000000000000003E-4</v>
      </c>
      <c r="R201" s="130">
        <f>Q201*H201</f>
        <v>8.448E-2</v>
      </c>
      <c r="S201" s="130">
        <v>0</v>
      </c>
      <c r="T201" s="131">
        <f>S201*H201</f>
        <v>0</v>
      </c>
      <c r="AR201" s="132" t="s">
        <v>230</v>
      </c>
      <c r="AT201" s="132" t="s">
        <v>121</v>
      </c>
      <c r="AU201" s="132" t="s">
        <v>79</v>
      </c>
      <c r="AY201" s="15" t="s">
        <v>118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5" t="s">
        <v>77</v>
      </c>
      <c r="BK201" s="133">
        <f>ROUND(I201*H201,2)</f>
        <v>0</v>
      </c>
      <c r="BL201" s="15" t="s">
        <v>230</v>
      </c>
      <c r="BM201" s="132" t="s">
        <v>310</v>
      </c>
    </row>
    <row r="202" spans="2:65" s="1" customFormat="1" ht="19.2">
      <c r="B202" s="30"/>
      <c r="D202" s="134" t="s">
        <v>128</v>
      </c>
      <c r="F202" s="135" t="s">
        <v>311</v>
      </c>
      <c r="I202" s="136"/>
      <c r="L202" s="30"/>
      <c r="M202" s="137"/>
      <c r="T202" s="51"/>
      <c r="AT202" s="15" t="s">
        <v>128</v>
      </c>
      <c r="AU202" s="15" t="s">
        <v>79</v>
      </c>
    </row>
    <row r="203" spans="2:65" s="1" customFormat="1">
      <c r="B203" s="30"/>
      <c r="D203" s="138" t="s">
        <v>130</v>
      </c>
      <c r="F203" s="139" t="s">
        <v>312</v>
      </c>
      <c r="I203" s="136"/>
      <c r="L203" s="30"/>
      <c r="M203" s="137"/>
      <c r="T203" s="51"/>
      <c r="AT203" s="15" t="s">
        <v>130</v>
      </c>
      <c r="AU203" s="15" t="s">
        <v>79</v>
      </c>
    </row>
    <row r="204" spans="2:65" s="1" customFormat="1" ht="28.8">
      <c r="B204" s="30"/>
      <c r="D204" s="134" t="s">
        <v>146</v>
      </c>
      <c r="F204" s="147" t="s">
        <v>313</v>
      </c>
      <c r="I204" s="136"/>
      <c r="L204" s="30"/>
      <c r="M204" s="137"/>
      <c r="T204" s="51"/>
      <c r="AT204" s="15" t="s">
        <v>146</v>
      </c>
      <c r="AU204" s="15" t="s">
        <v>79</v>
      </c>
    </row>
    <row r="205" spans="2:65" s="1" customFormat="1" ht="37.799999999999997" customHeight="1">
      <c r="B205" s="30"/>
      <c r="C205" s="155" t="s">
        <v>314</v>
      </c>
      <c r="D205" s="155" t="s">
        <v>283</v>
      </c>
      <c r="E205" s="156" t="s">
        <v>315</v>
      </c>
      <c r="F205" s="157" t="s">
        <v>316</v>
      </c>
      <c r="G205" s="158" t="s">
        <v>124</v>
      </c>
      <c r="H205" s="159">
        <v>111.88800000000001</v>
      </c>
      <c r="I205" s="160"/>
      <c r="J205" s="161">
        <f>ROUND(I205*H205,2)</f>
        <v>0</v>
      </c>
      <c r="K205" s="157" t="s">
        <v>184</v>
      </c>
      <c r="L205" s="162"/>
      <c r="M205" s="163" t="s">
        <v>18</v>
      </c>
      <c r="N205" s="164" t="s">
        <v>42</v>
      </c>
      <c r="P205" s="130">
        <f>O205*H205</f>
        <v>0</v>
      </c>
      <c r="Q205" s="130">
        <v>4.7999999999999996E-3</v>
      </c>
      <c r="R205" s="130">
        <f>Q205*H205</f>
        <v>0.53706239999999994</v>
      </c>
      <c r="S205" s="130">
        <v>0</v>
      </c>
      <c r="T205" s="131">
        <f>S205*H205</f>
        <v>0</v>
      </c>
      <c r="AR205" s="132" t="s">
        <v>286</v>
      </c>
      <c r="AT205" s="132" t="s">
        <v>283</v>
      </c>
      <c r="AU205" s="132" t="s">
        <v>79</v>
      </c>
      <c r="AY205" s="15" t="s">
        <v>118</v>
      </c>
      <c r="BE205" s="133">
        <f>IF(N205="základní",J205,0)</f>
        <v>0</v>
      </c>
      <c r="BF205" s="133">
        <f>IF(N205="snížená",J205,0)</f>
        <v>0</v>
      </c>
      <c r="BG205" s="133">
        <f>IF(N205="zákl. přenesená",J205,0)</f>
        <v>0</v>
      </c>
      <c r="BH205" s="133">
        <f>IF(N205="sníž. přenesená",J205,0)</f>
        <v>0</v>
      </c>
      <c r="BI205" s="133">
        <f>IF(N205="nulová",J205,0)</f>
        <v>0</v>
      </c>
      <c r="BJ205" s="15" t="s">
        <v>77</v>
      </c>
      <c r="BK205" s="133">
        <f>ROUND(I205*H205,2)</f>
        <v>0</v>
      </c>
      <c r="BL205" s="15" t="s">
        <v>230</v>
      </c>
      <c r="BM205" s="132" t="s">
        <v>317</v>
      </c>
    </row>
    <row r="206" spans="2:65" s="1" customFormat="1" ht="28.8">
      <c r="B206" s="30"/>
      <c r="D206" s="134" t="s">
        <v>128</v>
      </c>
      <c r="F206" s="135" t="s">
        <v>316</v>
      </c>
      <c r="I206" s="136"/>
      <c r="L206" s="30"/>
      <c r="M206" s="137"/>
      <c r="T206" s="51"/>
      <c r="AT206" s="15" t="s">
        <v>128</v>
      </c>
      <c r="AU206" s="15" t="s">
        <v>79</v>
      </c>
    </row>
    <row r="207" spans="2:65" s="12" customFormat="1">
      <c r="B207" s="140"/>
      <c r="D207" s="134" t="s">
        <v>132</v>
      </c>
      <c r="E207" s="141" t="s">
        <v>18</v>
      </c>
      <c r="F207" s="142" t="s">
        <v>318</v>
      </c>
      <c r="H207" s="143">
        <v>96</v>
      </c>
      <c r="I207" s="144"/>
      <c r="L207" s="140"/>
      <c r="M207" s="145"/>
      <c r="T207" s="146"/>
      <c r="AT207" s="141" t="s">
        <v>132</v>
      </c>
      <c r="AU207" s="141" t="s">
        <v>79</v>
      </c>
      <c r="AV207" s="12" t="s">
        <v>79</v>
      </c>
      <c r="AW207" s="12" t="s">
        <v>33</v>
      </c>
      <c r="AX207" s="12" t="s">
        <v>77</v>
      </c>
      <c r="AY207" s="141" t="s">
        <v>118</v>
      </c>
    </row>
    <row r="208" spans="2:65" s="12" customFormat="1">
      <c r="B208" s="140"/>
      <c r="D208" s="134" t="s">
        <v>132</v>
      </c>
      <c r="F208" s="142" t="s">
        <v>319</v>
      </c>
      <c r="H208" s="143">
        <v>111.88800000000001</v>
      </c>
      <c r="I208" s="144"/>
      <c r="L208" s="140"/>
      <c r="M208" s="145"/>
      <c r="T208" s="146"/>
      <c r="AT208" s="141" t="s">
        <v>132</v>
      </c>
      <c r="AU208" s="141" t="s">
        <v>79</v>
      </c>
      <c r="AV208" s="12" t="s">
        <v>79</v>
      </c>
      <c r="AW208" s="12" t="s">
        <v>4</v>
      </c>
      <c r="AX208" s="12" t="s">
        <v>77</v>
      </c>
      <c r="AY208" s="141" t="s">
        <v>118</v>
      </c>
    </row>
    <row r="209" spans="2:65" s="1" customFormat="1" ht="44.25" customHeight="1">
      <c r="B209" s="30"/>
      <c r="C209" s="121" t="s">
        <v>320</v>
      </c>
      <c r="D209" s="121" t="s">
        <v>121</v>
      </c>
      <c r="E209" s="122" t="s">
        <v>321</v>
      </c>
      <c r="F209" s="123" t="s">
        <v>322</v>
      </c>
      <c r="G209" s="124" t="s">
        <v>124</v>
      </c>
      <c r="H209" s="125">
        <v>31.08</v>
      </c>
      <c r="I209" s="126"/>
      <c r="J209" s="127">
        <f>ROUND(I209*H209,2)</f>
        <v>0</v>
      </c>
      <c r="K209" s="123" t="s">
        <v>184</v>
      </c>
      <c r="L209" s="30"/>
      <c r="M209" s="128" t="s">
        <v>18</v>
      </c>
      <c r="N209" s="129" t="s">
        <v>42</v>
      </c>
      <c r="P209" s="130">
        <f>O209*H209</f>
        <v>0</v>
      </c>
      <c r="Q209" s="130">
        <v>0</v>
      </c>
      <c r="R209" s="130">
        <f>Q209*H209</f>
        <v>0</v>
      </c>
      <c r="S209" s="130">
        <v>5.4999999999999997E-3</v>
      </c>
      <c r="T209" s="131">
        <f>S209*H209</f>
        <v>0.17093999999999998</v>
      </c>
      <c r="AR209" s="132" t="s">
        <v>230</v>
      </c>
      <c r="AT209" s="132" t="s">
        <v>121</v>
      </c>
      <c r="AU209" s="132" t="s">
        <v>79</v>
      </c>
      <c r="AY209" s="15" t="s">
        <v>118</v>
      </c>
      <c r="BE209" s="133">
        <f>IF(N209="základní",J209,0)</f>
        <v>0</v>
      </c>
      <c r="BF209" s="133">
        <f>IF(N209="snížená",J209,0)</f>
        <v>0</v>
      </c>
      <c r="BG209" s="133">
        <f>IF(N209="zákl. přenesená",J209,0)</f>
        <v>0</v>
      </c>
      <c r="BH209" s="133">
        <f>IF(N209="sníž. přenesená",J209,0)</f>
        <v>0</v>
      </c>
      <c r="BI209" s="133">
        <f>IF(N209="nulová",J209,0)</f>
        <v>0</v>
      </c>
      <c r="BJ209" s="15" t="s">
        <v>77</v>
      </c>
      <c r="BK209" s="133">
        <f>ROUND(I209*H209,2)</f>
        <v>0</v>
      </c>
      <c r="BL209" s="15" t="s">
        <v>230</v>
      </c>
      <c r="BM209" s="132" t="s">
        <v>323</v>
      </c>
    </row>
    <row r="210" spans="2:65" s="1" customFormat="1" ht="28.8">
      <c r="B210" s="30"/>
      <c r="D210" s="134" t="s">
        <v>128</v>
      </c>
      <c r="F210" s="135" t="s">
        <v>324</v>
      </c>
      <c r="I210" s="136"/>
      <c r="L210" s="30"/>
      <c r="M210" s="137"/>
      <c r="T210" s="51"/>
      <c r="AT210" s="15" t="s">
        <v>128</v>
      </c>
      <c r="AU210" s="15" t="s">
        <v>79</v>
      </c>
    </row>
    <row r="211" spans="2:65" s="1" customFormat="1">
      <c r="B211" s="30"/>
      <c r="D211" s="138" t="s">
        <v>130</v>
      </c>
      <c r="F211" s="139" t="s">
        <v>325</v>
      </c>
      <c r="I211" s="136"/>
      <c r="L211" s="30"/>
      <c r="M211" s="137"/>
      <c r="T211" s="51"/>
      <c r="AT211" s="15" t="s">
        <v>130</v>
      </c>
      <c r="AU211" s="15" t="s">
        <v>79</v>
      </c>
    </row>
    <row r="212" spans="2:65" s="1" customFormat="1" ht="19.2">
      <c r="B212" s="30"/>
      <c r="D212" s="134" t="s">
        <v>146</v>
      </c>
      <c r="F212" s="147" t="s">
        <v>326</v>
      </c>
      <c r="I212" s="136"/>
      <c r="L212" s="30"/>
      <c r="M212" s="137"/>
      <c r="T212" s="51"/>
      <c r="AT212" s="15" t="s">
        <v>146</v>
      </c>
      <c r="AU212" s="15" t="s">
        <v>79</v>
      </c>
    </row>
    <row r="213" spans="2:65" s="1" customFormat="1" ht="24.15" customHeight="1">
      <c r="B213" s="30"/>
      <c r="C213" s="121" t="s">
        <v>327</v>
      </c>
      <c r="D213" s="121" t="s">
        <v>121</v>
      </c>
      <c r="E213" s="122" t="s">
        <v>328</v>
      </c>
      <c r="F213" s="123" t="s">
        <v>329</v>
      </c>
      <c r="G213" s="124" t="s">
        <v>330</v>
      </c>
      <c r="H213" s="125">
        <v>308.5</v>
      </c>
      <c r="I213" s="126"/>
      <c r="J213" s="127">
        <f>ROUND(I213*H213,2)</f>
        <v>0</v>
      </c>
      <c r="K213" s="123" t="s">
        <v>125</v>
      </c>
      <c r="L213" s="30"/>
      <c r="M213" s="128" t="s">
        <v>18</v>
      </c>
      <c r="N213" s="129" t="s">
        <v>42</v>
      </c>
      <c r="P213" s="130">
        <f>O213*H213</f>
        <v>0</v>
      </c>
      <c r="Q213" s="130">
        <v>0</v>
      </c>
      <c r="R213" s="130">
        <f>Q213*H213</f>
        <v>0</v>
      </c>
      <c r="S213" s="130">
        <v>0</v>
      </c>
      <c r="T213" s="131">
        <f>S213*H213</f>
        <v>0</v>
      </c>
      <c r="AR213" s="132" t="s">
        <v>230</v>
      </c>
      <c r="AT213" s="132" t="s">
        <v>121</v>
      </c>
      <c r="AU213" s="132" t="s">
        <v>79</v>
      </c>
      <c r="AY213" s="15" t="s">
        <v>118</v>
      </c>
      <c r="BE213" s="133">
        <f>IF(N213="základní",J213,0)</f>
        <v>0</v>
      </c>
      <c r="BF213" s="133">
        <f>IF(N213="snížená",J213,0)</f>
        <v>0</v>
      </c>
      <c r="BG213" s="133">
        <f>IF(N213="zákl. přenesená",J213,0)</f>
        <v>0</v>
      </c>
      <c r="BH213" s="133">
        <f>IF(N213="sníž. přenesená",J213,0)</f>
        <v>0</v>
      </c>
      <c r="BI213" s="133">
        <f>IF(N213="nulová",J213,0)</f>
        <v>0</v>
      </c>
      <c r="BJ213" s="15" t="s">
        <v>77</v>
      </c>
      <c r="BK213" s="133">
        <f>ROUND(I213*H213,2)</f>
        <v>0</v>
      </c>
      <c r="BL213" s="15" t="s">
        <v>230</v>
      </c>
      <c r="BM213" s="132" t="s">
        <v>331</v>
      </c>
    </row>
    <row r="214" spans="2:65" s="1" customFormat="1" ht="28.8">
      <c r="B214" s="30"/>
      <c r="D214" s="134" t="s">
        <v>128</v>
      </c>
      <c r="F214" s="135" t="s">
        <v>332</v>
      </c>
      <c r="I214" s="136"/>
      <c r="L214" s="30"/>
      <c r="M214" s="137"/>
      <c r="T214" s="51"/>
      <c r="AT214" s="15" t="s">
        <v>128</v>
      </c>
      <c r="AU214" s="15" t="s">
        <v>79</v>
      </c>
    </row>
    <row r="215" spans="2:65" s="1" customFormat="1">
      <c r="B215" s="30"/>
      <c r="D215" s="138" t="s">
        <v>130</v>
      </c>
      <c r="F215" s="139" t="s">
        <v>333</v>
      </c>
      <c r="I215" s="136"/>
      <c r="L215" s="30"/>
      <c r="M215" s="137"/>
      <c r="T215" s="51"/>
      <c r="AT215" s="15" t="s">
        <v>130</v>
      </c>
      <c r="AU215" s="15" t="s">
        <v>79</v>
      </c>
    </row>
    <row r="216" spans="2:65" s="12" customFormat="1">
      <c r="B216" s="140"/>
      <c r="D216" s="134" t="s">
        <v>132</v>
      </c>
      <c r="E216" s="141" t="s">
        <v>18</v>
      </c>
      <c r="F216" s="142" t="s">
        <v>334</v>
      </c>
      <c r="H216" s="143">
        <v>160</v>
      </c>
      <c r="I216" s="144"/>
      <c r="L216" s="140"/>
      <c r="M216" s="145"/>
      <c r="T216" s="146"/>
      <c r="AT216" s="141" t="s">
        <v>132</v>
      </c>
      <c r="AU216" s="141" t="s">
        <v>79</v>
      </c>
      <c r="AV216" s="12" t="s">
        <v>79</v>
      </c>
      <c r="AW216" s="12" t="s">
        <v>33</v>
      </c>
      <c r="AX216" s="12" t="s">
        <v>71</v>
      </c>
      <c r="AY216" s="141" t="s">
        <v>118</v>
      </c>
    </row>
    <row r="217" spans="2:65" s="12" customFormat="1">
      <c r="B217" s="140"/>
      <c r="D217" s="134" t="s">
        <v>132</v>
      </c>
      <c r="E217" s="141" t="s">
        <v>18</v>
      </c>
      <c r="F217" s="142" t="s">
        <v>335</v>
      </c>
      <c r="H217" s="143">
        <v>148.5</v>
      </c>
      <c r="I217" s="144"/>
      <c r="L217" s="140"/>
      <c r="M217" s="145"/>
      <c r="T217" s="146"/>
      <c r="AT217" s="141" t="s">
        <v>132</v>
      </c>
      <c r="AU217" s="141" t="s">
        <v>79</v>
      </c>
      <c r="AV217" s="12" t="s">
        <v>79</v>
      </c>
      <c r="AW217" s="12" t="s">
        <v>33</v>
      </c>
      <c r="AX217" s="12" t="s">
        <v>71</v>
      </c>
      <c r="AY217" s="141" t="s">
        <v>118</v>
      </c>
    </row>
    <row r="218" spans="2:65" s="13" customFormat="1">
      <c r="B218" s="148"/>
      <c r="D218" s="134" t="s">
        <v>132</v>
      </c>
      <c r="E218" s="149" t="s">
        <v>18</v>
      </c>
      <c r="F218" s="150" t="s">
        <v>262</v>
      </c>
      <c r="H218" s="151">
        <v>308.5</v>
      </c>
      <c r="I218" s="152"/>
      <c r="L218" s="148"/>
      <c r="M218" s="153"/>
      <c r="T218" s="154"/>
      <c r="AT218" s="149" t="s">
        <v>132</v>
      </c>
      <c r="AU218" s="149" t="s">
        <v>79</v>
      </c>
      <c r="AV218" s="13" t="s">
        <v>126</v>
      </c>
      <c r="AW218" s="13" t="s">
        <v>33</v>
      </c>
      <c r="AX218" s="13" t="s">
        <v>77</v>
      </c>
      <c r="AY218" s="149" t="s">
        <v>118</v>
      </c>
    </row>
    <row r="219" spans="2:65" s="1" customFormat="1" ht="33" customHeight="1">
      <c r="B219" s="30"/>
      <c r="C219" s="121" t="s">
        <v>336</v>
      </c>
      <c r="D219" s="121" t="s">
        <v>121</v>
      </c>
      <c r="E219" s="122" t="s">
        <v>337</v>
      </c>
      <c r="F219" s="123" t="s">
        <v>338</v>
      </c>
      <c r="G219" s="124" t="s">
        <v>124</v>
      </c>
      <c r="H219" s="125">
        <v>59.2</v>
      </c>
      <c r="I219" s="126"/>
      <c r="J219" s="127">
        <f>ROUND(I219*H219,2)</f>
        <v>0</v>
      </c>
      <c r="K219" s="123" t="s">
        <v>125</v>
      </c>
      <c r="L219" s="30"/>
      <c r="M219" s="128" t="s">
        <v>18</v>
      </c>
      <c r="N219" s="129" t="s">
        <v>42</v>
      </c>
      <c r="P219" s="130">
        <f>O219*H219</f>
        <v>0</v>
      </c>
      <c r="Q219" s="130">
        <v>0</v>
      </c>
      <c r="R219" s="130">
        <f>Q219*H219</f>
        <v>0</v>
      </c>
      <c r="S219" s="130">
        <v>0</v>
      </c>
      <c r="T219" s="131">
        <f>S219*H219</f>
        <v>0</v>
      </c>
      <c r="AR219" s="132" t="s">
        <v>230</v>
      </c>
      <c r="AT219" s="132" t="s">
        <v>121</v>
      </c>
      <c r="AU219" s="132" t="s">
        <v>79</v>
      </c>
      <c r="AY219" s="15" t="s">
        <v>118</v>
      </c>
      <c r="BE219" s="133">
        <f>IF(N219="základní",J219,0)</f>
        <v>0</v>
      </c>
      <c r="BF219" s="133">
        <f>IF(N219="snížená",J219,0)</f>
        <v>0</v>
      </c>
      <c r="BG219" s="133">
        <f>IF(N219="zákl. přenesená",J219,0)</f>
        <v>0</v>
      </c>
      <c r="BH219" s="133">
        <f>IF(N219="sníž. přenesená",J219,0)</f>
        <v>0</v>
      </c>
      <c r="BI219" s="133">
        <f>IF(N219="nulová",J219,0)</f>
        <v>0</v>
      </c>
      <c r="BJ219" s="15" t="s">
        <v>77</v>
      </c>
      <c r="BK219" s="133">
        <f>ROUND(I219*H219,2)</f>
        <v>0</v>
      </c>
      <c r="BL219" s="15" t="s">
        <v>230</v>
      </c>
      <c r="BM219" s="132" t="s">
        <v>339</v>
      </c>
    </row>
    <row r="220" spans="2:65" s="1" customFormat="1" ht="38.4">
      <c r="B220" s="30"/>
      <c r="D220" s="134" t="s">
        <v>128</v>
      </c>
      <c r="F220" s="135" t="s">
        <v>340</v>
      </c>
      <c r="I220" s="136"/>
      <c r="L220" s="30"/>
      <c r="M220" s="137"/>
      <c r="T220" s="51"/>
      <c r="AT220" s="15" t="s">
        <v>128</v>
      </c>
      <c r="AU220" s="15" t="s">
        <v>79</v>
      </c>
    </row>
    <row r="221" spans="2:65" s="1" customFormat="1">
      <c r="B221" s="30"/>
      <c r="D221" s="138" t="s">
        <v>130</v>
      </c>
      <c r="F221" s="139" t="s">
        <v>341</v>
      </c>
      <c r="I221" s="136"/>
      <c r="L221" s="30"/>
      <c r="M221" s="137"/>
      <c r="T221" s="51"/>
      <c r="AT221" s="15" t="s">
        <v>130</v>
      </c>
      <c r="AU221" s="15" t="s">
        <v>79</v>
      </c>
    </row>
    <row r="222" spans="2:65" s="12" customFormat="1">
      <c r="B222" s="140"/>
      <c r="D222" s="134" t="s">
        <v>132</v>
      </c>
      <c r="E222" s="141" t="s">
        <v>18</v>
      </c>
      <c r="F222" s="142" t="s">
        <v>342</v>
      </c>
      <c r="H222" s="143">
        <v>59.2</v>
      </c>
      <c r="I222" s="144"/>
      <c r="L222" s="140"/>
      <c r="M222" s="145"/>
      <c r="T222" s="146"/>
      <c r="AT222" s="141" t="s">
        <v>132</v>
      </c>
      <c r="AU222" s="141" t="s">
        <v>79</v>
      </c>
      <c r="AV222" s="12" t="s">
        <v>79</v>
      </c>
      <c r="AW222" s="12" t="s">
        <v>33</v>
      </c>
      <c r="AX222" s="12" t="s">
        <v>71</v>
      </c>
      <c r="AY222" s="141" t="s">
        <v>118</v>
      </c>
    </row>
    <row r="223" spans="2:65" s="13" customFormat="1">
      <c r="B223" s="148"/>
      <c r="D223" s="134" t="s">
        <v>132</v>
      </c>
      <c r="E223" s="149" t="s">
        <v>18</v>
      </c>
      <c r="F223" s="150" t="s">
        <v>262</v>
      </c>
      <c r="H223" s="151">
        <v>59.2</v>
      </c>
      <c r="I223" s="152"/>
      <c r="L223" s="148"/>
      <c r="M223" s="153"/>
      <c r="T223" s="154"/>
      <c r="AT223" s="149" t="s">
        <v>132</v>
      </c>
      <c r="AU223" s="149" t="s">
        <v>79</v>
      </c>
      <c r="AV223" s="13" t="s">
        <v>126</v>
      </c>
      <c r="AW223" s="13" t="s">
        <v>33</v>
      </c>
      <c r="AX223" s="13" t="s">
        <v>77</v>
      </c>
      <c r="AY223" s="149" t="s">
        <v>118</v>
      </c>
    </row>
    <row r="224" spans="2:65" s="1" customFormat="1" ht="33" customHeight="1">
      <c r="B224" s="30"/>
      <c r="C224" s="121" t="s">
        <v>286</v>
      </c>
      <c r="D224" s="121" t="s">
        <v>121</v>
      </c>
      <c r="E224" s="122" t="s">
        <v>343</v>
      </c>
      <c r="F224" s="123" t="s">
        <v>344</v>
      </c>
      <c r="G224" s="124" t="s">
        <v>272</v>
      </c>
      <c r="H224" s="125">
        <v>68</v>
      </c>
      <c r="I224" s="126"/>
      <c r="J224" s="127">
        <f>ROUND(I224*H224,2)</f>
        <v>0</v>
      </c>
      <c r="K224" s="123" t="s">
        <v>125</v>
      </c>
      <c r="L224" s="30"/>
      <c r="M224" s="128" t="s">
        <v>18</v>
      </c>
      <c r="N224" s="129" t="s">
        <v>42</v>
      </c>
      <c r="P224" s="130">
        <f>O224*H224</f>
        <v>0</v>
      </c>
      <c r="Q224" s="130">
        <v>7.4999999999999997E-3</v>
      </c>
      <c r="R224" s="130">
        <f>Q224*H224</f>
        <v>0.51</v>
      </c>
      <c r="S224" s="130">
        <v>0</v>
      </c>
      <c r="T224" s="131">
        <f>S224*H224</f>
        <v>0</v>
      </c>
      <c r="AR224" s="132" t="s">
        <v>230</v>
      </c>
      <c r="AT224" s="132" t="s">
        <v>121</v>
      </c>
      <c r="AU224" s="132" t="s">
        <v>79</v>
      </c>
      <c r="AY224" s="15" t="s">
        <v>118</v>
      </c>
      <c r="BE224" s="133">
        <f>IF(N224="základní",J224,0)</f>
        <v>0</v>
      </c>
      <c r="BF224" s="133">
        <f>IF(N224="snížená",J224,0)</f>
        <v>0</v>
      </c>
      <c r="BG224" s="133">
        <f>IF(N224="zákl. přenesená",J224,0)</f>
        <v>0</v>
      </c>
      <c r="BH224" s="133">
        <f>IF(N224="sníž. přenesená",J224,0)</f>
        <v>0</v>
      </c>
      <c r="BI224" s="133">
        <f>IF(N224="nulová",J224,0)</f>
        <v>0</v>
      </c>
      <c r="BJ224" s="15" t="s">
        <v>77</v>
      </c>
      <c r="BK224" s="133">
        <f>ROUND(I224*H224,2)</f>
        <v>0</v>
      </c>
      <c r="BL224" s="15" t="s">
        <v>230</v>
      </c>
      <c r="BM224" s="132" t="s">
        <v>345</v>
      </c>
    </row>
    <row r="225" spans="2:65" s="1" customFormat="1" ht="38.4">
      <c r="B225" s="30"/>
      <c r="D225" s="134" t="s">
        <v>128</v>
      </c>
      <c r="F225" s="135" t="s">
        <v>346</v>
      </c>
      <c r="I225" s="136"/>
      <c r="L225" s="30"/>
      <c r="M225" s="137"/>
      <c r="T225" s="51"/>
      <c r="AT225" s="15" t="s">
        <v>128</v>
      </c>
      <c r="AU225" s="15" t="s">
        <v>79</v>
      </c>
    </row>
    <row r="226" spans="2:65" s="1" customFormat="1">
      <c r="B226" s="30"/>
      <c r="D226" s="138" t="s">
        <v>130</v>
      </c>
      <c r="F226" s="139" t="s">
        <v>347</v>
      </c>
      <c r="I226" s="136"/>
      <c r="L226" s="30"/>
      <c r="M226" s="137"/>
      <c r="T226" s="51"/>
      <c r="AT226" s="15" t="s">
        <v>130</v>
      </c>
      <c r="AU226" s="15" t="s">
        <v>79</v>
      </c>
    </row>
    <row r="227" spans="2:65" s="1" customFormat="1" ht="48">
      <c r="B227" s="30"/>
      <c r="D227" s="134" t="s">
        <v>146</v>
      </c>
      <c r="F227" s="147" t="s">
        <v>348</v>
      </c>
      <c r="I227" s="136"/>
      <c r="L227" s="30"/>
      <c r="M227" s="137"/>
      <c r="T227" s="51"/>
      <c r="AT227" s="15" t="s">
        <v>146</v>
      </c>
      <c r="AU227" s="15" t="s">
        <v>79</v>
      </c>
    </row>
    <row r="228" spans="2:65" s="1" customFormat="1" ht="24.15" customHeight="1">
      <c r="B228" s="30"/>
      <c r="C228" s="155" t="s">
        <v>349</v>
      </c>
      <c r="D228" s="155" t="s">
        <v>283</v>
      </c>
      <c r="E228" s="156" t="s">
        <v>350</v>
      </c>
      <c r="F228" s="157" t="s">
        <v>351</v>
      </c>
      <c r="G228" s="158" t="s">
        <v>272</v>
      </c>
      <c r="H228" s="159">
        <v>68</v>
      </c>
      <c r="I228" s="160"/>
      <c r="J228" s="161">
        <f>ROUND(I228*H228,2)</f>
        <v>0</v>
      </c>
      <c r="K228" s="157" t="s">
        <v>125</v>
      </c>
      <c r="L228" s="162"/>
      <c r="M228" s="163" t="s">
        <v>18</v>
      </c>
      <c r="N228" s="164" t="s">
        <v>42</v>
      </c>
      <c r="P228" s="130">
        <f>O228*H228</f>
        <v>0</v>
      </c>
      <c r="Q228" s="130">
        <v>1.8000000000000001E-4</v>
      </c>
      <c r="R228" s="130">
        <f>Q228*H228</f>
        <v>1.2240000000000001E-2</v>
      </c>
      <c r="S228" s="130">
        <v>0</v>
      </c>
      <c r="T228" s="131">
        <f>S228*H228</f>
        <v>0</v>
      </c>
      <c r="AR228" s="132" t="s">
        <v>286</v>
      </c>
      <c r="AT228" s="132" t="s">
        <v>283</v>
      </c>
      <c r="AU228" s="132" t="s">
        <v>79</v>
      </c>
      <c r="AY228" s="15" t="s">
        <v>118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5" t="s">
        <v>77</v>
      </c>
      <c r="BK228" s="133">
        <f>ROUND(I228*H228,2)</f>
        <v>0</v>
      </c>
      <c r="BL228" s="15" t="s">
        <v>230</v>
      </c>
      <c r="BM228" s="132" t="s">
        <v>352</v>
      </c>
    </row>
    <row r="229" spans="2:65" s="1" customFormat="1" ht="19.2">
      <c r="B229" s="30"/>
      <c r="D229" s="134" t="s">
        <v>128</v>
      </c>
      <c r="F229" s="135" t="s">
        <v>351</v>
      </c>
      <c r="I229" s="136"/>
      <c r="L229" s="30"/>
      <c r="M229" s="137"/>
      <c r="T229" s="51"/>
      <c r="AT229" s="15" t="s">
        <v>128</v>
      </c>
      <c r="AU229" s="15" t="s">
        <v>79</v>
      </c>
    </row>
    <row r="230" spans="2:65" s="1" customFormat="1" ht="24.15" customHeight="1">
      <c r="B230" s="30"/>
      <c r="C230" s="155" t="s">
        <v>353</v>
      </c>
      <c r="D230" s="155" t="s">
        <v>283</v>
      </c>
      <c r="E230" s="156" t="s">
        <v>354</v>
      </c>
      <c r="F230" s="157" t="s">
        <v>355</v>
      </c>
      <c r="G230" s="158" t="s">
        <v>272</v>
      </c>
      <c r="H230" s="159">
        <v>2</v>
      </c>
      <c r="I230" s="160"/>
      <c r="J230" s="161">
        <f>ROUND(I230*H230,2)</f>
        <v>0</v>
      </c>
      <c r="K230" s="157" t="s">
        <v>18</v>
      </c>
      <c r="L230" s="162"/>
      <c r="M230" s="163" t="s">
        <v>18</v>
      </c>
      <c r="N230" s="164" t="s">
        <v>42</v>
      </c>
      <c r="P230" s="130">
        <f>O230*H230</f>
        <v>0</v>
      </c>
      <c r="Q230" s="130">
        <v>2.9999999999999997E-4</v>
      </c>
      <c r="R230" s="130">
        <f>Q230*H230</f>
        <v>5.9999999999999995E-4</v>
      </c>
      <c r="S230" s="130">
        <v>0</v>
      </c>
      <c r="T230" s="131">
        <f>S230*H230</f>
        <v>0</v>
      </c>
      <c r="AR230" s="132" t="s">
        <v>286</v>
      </c>
      <c r="AT230" s="132" t="s">
        <v>283</v>
      </c>
      <c r="AU230" s="132" t="s">
        <v>79</v>
      </c>
      <c r="AY230" s="15" t="s">
        <v>118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15" t="s">
        <v>77</v>
      </c>
      <c r="BK230" s="133">
        <f>ROUND(I230*H230,2)</f>
        <v>0</v>
      </c>
      <c r="BL230" s="15" t="s">
        <v>230</v>
      </c>
      <c r="BM230" s="132" t="s">
        <v>356</v>
      </c>
    </row>
    <row r="231" spans="2:65" s="1" customFormat="1" ht="19.2">
      <c r="B231" s="30"/>
      <c r="D231" s="134" t="s">
        <v>128</v>
      </c>
      <c r="F231" s="135" t="s">
        <v>355</v>
      </c>
      <c r="I231" s="136"/>
      <c r="L231" s="30"/>
      <c r="M231" s="137"/>
      <c r="T231" s="51"/>
      <c r="AT231" s="15" t="s">
        <v>128</v>
      </c>
      <c r="AU231" s="15" t="s">
        <v>79</v>
      </c>
    </row>
    <row r="232" spans="2:65" s="1" customFormat="1" ht="16.5" customHeight="1">
      <c r="B232" s="30"/>
      <c r="C232" s="155" t="s">
        <v>357</v>
      </c>
      <c r="D232" s="155" t="s">
        <v>283</v>
      </c>
      <c r="E232" s="156" t="s">
        <v>358</v>
      </c>
      <c r="F232" s="157" t="s">
        <v>359</v>
      </c>
      <c r="G232" s="158" t="s">
        <v>330</v>
      </c>
      <c r="H232" s="159">
        <v>20.2</v>
      </c>
      <c r="I232" s="160"/>
      <c r="J232" s="161">
        <f>ROUND(I232*H232,2)</f>
        <v>0</v>
      </c>
      <c r="K232" s="157" t="s">
        <v>125</v>
      </c>
      <c r="L232" s="162"/>
      <c r="M232" s="163" t="s">
        <v>18</v>
      </c>
      <c r="N232" s="164" t="s">
        <v>42</v>
      </c>
      <c r="P232" s="130">
        <f>O232*H232</f>
        <v>0</v>
      </c>
      <c r="Q232" s="130">
        <v>3.0000000000000001E-5</v>
      </c>
      <c r="R232" s="130">
        <f>Q232*H232</f>
        <v>6.0599999999999998E-4</v>
      </c>
      <c r="S232" s="130">
        <v>0</v>
      </c>
      <c r="T232" s="131">
        <f>S232*H232</f>
        <v>0</v>
      </c>
      <c r="AR232" s="132" t="s">
        <v>286</v>
      </c>
      <c r="AT232" s="132" t="s">
        <v>283</v>
      </c>
      <c r="AU232" s="132" t="s">
        <v>79</v>
      </c>
      <c r="AY232" s="15" t="s">
        <v>118</v>
      </c>
      <c r="BE232" s="133">
        <f>IF(N232="základní",J232,0)</f>
        <v>0</v>
      </c>
      <c r="BF232" s="133">
        <f>IF(N232="snížená",J232,0)</f>
        <v>0</v>
      </c>
      <c r="BG232" s="133">
        <f>IF(N232="zákl. přenesená",J232,0)</f>
        <v>0</v>
      </c>
      <c r="BH232" s="133">
        <f>IF(N232="sníž. přenesená",J232,0)</f>
        <v>0</v>
      </c>
      <c r="BI232" s="133">
        <f>IF(N232="nulová",J232,0)</f>
        <v>0</v>
      </c>
      <c r="BJ232" s="15" t="s">
        <v>77</v>
      </c>
      <c r="BK232" s="133">
        <f>ROUND(I232*H232,2)</f>
        <v>0</v>
      </c>
      <c r="BL232" s="15" t="s">
        <v>230</v>
      </c>
      <c r="BM232" s="132" t="s">
        <v>360</v>
      </c>
    </row>
    <row r="233" spans="2:65" s="1" customFormat="1">
      <c r="B233" s="30"/>
      <c r="D233" s="134" t="s">
        <v>128</v>
      </c>
      <c r="F233" s="135" t="s">
        <v>359</v>
      </c>
      <c r="I233" s="136"/>
      <c r="L233" s="30"/>
      <c r="M233" s="137"/>
      <c r="T233" s="51"/>
      <c r="AT233" s="15" t="s">
        <v>128</v>
      </c>
      <c r="AU233" s="15" t="s">
        <v>79</v>
      </c>
    </row>
    <row r="234" spans="2:65" s="12" customFormat="1">
      <c r="B234" s="140"/>
      <c r="D234" s="134" t="s">
        <v>132</v>
      </c>
      <c r="E234" s="141" t="s">
        <v>18</v>
      </c>
      <c r="F234" s="142" t="s">
        <v>361</v>
      </c>
      <c r="H234" s="143">
        <v>17</v>
      </c>
      <c r="I234" s="144"/>
      <c r="L234" s="140"/>
      <c r="M234" s="145"/>
      <c r="T234" s="146"/>
      <c r="AT234" s="141" t="s">
        <v>132</v>
      </c>
      <c r="AU234" s="141" t="s">
        <v>79</v>
      </c>
      <c r="AV234" s="12" t="s">
        <v>79</v>
      </c>
      <c r="AW234" s="12" t="s">
        <v>33</v>
      </c>
      <c r="AX234" s="12" t="s">
        <v>71</v>
      </c>
      <c r="AY234" s="141" t="s">
        <v>118</v>
      </c>
    </row>
    <row r="235" spans="2:65" s="12" customFormat="1">
      <c r="B235" s="140"/>
      <c r="D235" s="134" t="s">
        <v>132</v>
      </c>
      <c r="E235" s="141" t="s">
        <v>18</v>
      </c>
      <c r="F235" s="142" t="s">
        <v>362</v>
      </c>
      <c r="H235" s="143">
        <v>3.2</v>
      </c>
      <c r="I235" s="144"/>
      <c r="L235" s="140"/>
      <c r="M235" s="145"/>
      <c r="T235" s="146"/>
      <c r="AT235" s="141" t="s">
        <v>132</v>
      </c>
      <c r="AU235" s="141" t="s">
        <v>79</v>
      </c>
      <c r="AV235" s="12" t="s">
        <v>79</v>
      </c>
      <c r="AW235" s="12" t="s">
        <v>33</v>
      </c>
      <c r="AX235" s="12" t="s">
        <v>71</v>
      </c>
      <c r="AY235" s="141" t="s">
        <v>118</v>
      </c>
    </row>
    <row r="236" spans="2:65" s="13" customFormat="1">
      <c r="B236" s="148"/>
      <c r="D236" s="134" t="s">
        <v>132</v>
      </c>
      <c r="E236" s="149" t="s">
        <v>18</v>
      </c>
      <c r="F236" s="150" t="s">
        <v>262</v>
      </c>
      <c r="H236" s="151">
        <v>20.2</v>
      </c>
      <c r="I236" s="152"/>
      <c r="L236" s="148"/>
      <c r="M236" s="153"/>
      <c r="T236" s="154"/>
      <c r="AT236" s="149" t="s">
        <v>132</v>
      </c>
      <c r="AU236" s="149" t="s">
        <v>79</v>
      </c>
      <c r="AV236" s="13" t="s">
        <v>126</v>
      </c>
      <c r="AW236" s="13" t="s">
        <v>33</v>
      </c>
      <c r="AX236" s="13" t="s">
        <v>77</v>
      </c>
      <c r="AY236" s="149" t="s">
        <v>118</v>
      </c>
    </row>
    <row r="237" spans="2:65" s="1" customFormat="1" ht="16.5" customHeight="1">
      <c r="B237" s="30"/>
      <c r="C237" s="155" t="s">
        <v>363</v>
      </c>
      <c r="D237" s="155" t="s">
        <v>283</v>
      </c>
      <c r="E237" s="156" t="s">
        <v>364</v>
      </c>
      <c r="F237" s="157" t="s">
        <v>365</v>
      </c>
      <c r="G237" s="158" t="s">
        <v>272</v>
      </c>
      <c r="H237" s="159">
        <v>70</v>
      </c>
      <c r="I237" s="160"/>
      <c r="J237" s="161">
        <f>ROUND(I237*H237,2)</f>
        <v>0</v>
      </c>
      <c r="K237" s="157" t="s">
        <v>125</v>
      </c>
      <c r="L237" s="162"/>
      <c r="M237" s="163" t="s">
        <v>18</v>
      </c>
      <c r="N237" s="164" t="s">
        <v>42</v>
      </c>
      <c r="P237" s="130">
        <f>O237*H237</f>
        <v>0</v>
      </c>
      <c r="Q237" s="130">
        <v>5.0000000000000001E-4</v>
      </c>
      <c r="R237" s="130">
        <f>Q237*H237</f>
        <v>3.5000000000000003E-2</v>
      </c>
      <c r="S237" s="130">
        <v>0</v>
      </c>
      <c r="T237" s="131">
        <f>S237*H237</f>
        <v>0</v>
      </c>
      <c r="AR237" s="132" t="s">
        <v>286</v>
      </c>
      <c r="AT237" s="132" t="s">
        <v>283</v>
      </c>
      <c r="AU237" s="132" t="s">
        <v>79</v>
      </c>
      <c r="AY237" s="15" t="s">
        <v>118</v>
      </c>
      <c r="BE237" s="133">
        <f>IF(N237="základní",J237,0)</f>
        <v>0</v>
      </c>
      <c r="BF237" s="133">
        <f>IF(N237="snížená",J237,0)</f>
        <v>0</v>
      </c>
      <c r="BG237" s="133">
        <f>IF(N237="zákl. přenesená",J237,0)</f>
        <v>0</v>
      </c>
      <c r="BH237" s="133">
        <f>IF(N237="sníž. přenesená",J237,0)</f>
        <v>0</v>
      </c>
      <c r="BI237" s="133">
        <f>IF(N237="nulová",J237,0)</f>
        <v>0</v>
      </c>
      <c r="BJ237" s="15" t="s">
        <v>77</v>
      </c>
      <c r="BK237" s="133">
        <f>ROUND(I237*H237,2)</f>
        <v>0</v>
      </c>
      <c r="BL237" s="15" t="s">
        <v>230</v>
      </c>
      <c r="BM237" s="132" t="s">
        <v>366</v>
      </c>
    </row>
    <row r="238" spans="2:65" s="1" customFormat="1">
      <c r="B238" s="30"/>
      <c r="D238" s="134" t="s">
        <v>128</v>
      </c>
      <c r="F238" s="135" t="s">
        <v>365</v>
      </c>
      <c r="I238" s="136"/>
      <c r="L238" s="30"/>
      <c r="M238" s="137"/>
      <c r="T238" s="51"/>
      <c r="AT238" s="15" t="s">
        <v>128</v>
      </c>
      <c r="AU238" s="15" t="s">
        <v>79</v>
      </c>
    </row>
    <row r="239" spans="2:65" s="1" customFormat="1" ht="33" customHeight="1">
      <c r="B239" s="30"/>
      <c r="C239" s="121" t="s">
        <v>367</v>
      </c>
      <c r="D239" s="121" t="s">
        <v>121</v>
      </c>
      <c r="E239" s="122" t="s">
        <v>368</v>
      </c>
      <c r="F239" s="123" t="s">
        <v>369</v>
      </c>
      <c r="G239" s="124" t="s">
        <v>272</v>
      </c>
      <c r="H239" s="125">
        <v>2</v>
      </c>
      <c r="I239" s="126"/>
      <c r="J239" s="127">
        <f>ROUND(I239*H239,2)</f>
        <v>0</v>
      </c>
      <c r="K239" s="123" t="s">
        <v>125</v>
      </c>
      <c r="L239" s="30"/>
      <c r="M239" s="128" t="s">
        <v>18</v>
      </c>
      <c r="N239" s="129" t="s">
        <v>42</v>
      </c>
      <c r="P239" s="130">
        <f>O239*H239</f>
        <v>0</v>
      </c>
      <c r="Q239" s="130">
        <v>1.4999999999999999E-2</v>
      </c>
      <c r="R239" s="130">
        <f>Q239*H239</f>
        <v>0.03</v>
      </c>
      <c r="S239" s="130">
        <v>0</v>
      </c>
      <c r="T239" s="131">
        <f>S239*H239</f>
        <v>0</v>
      </c>
      <c r="AR239" s="132" t="s">
        <v>230</v>
      </c>
      <c r="AT239" s="132" t="s">
        <v>121</v>
      </c>
      <c r="AU239" s="132" t="s">
        <v>79</v>
      </c>
      <c r="AY239" s="15" t="s">
        <v>118</v>
      </c>
      <c r="BE239" s="133">
        <f>IF(N239="základní",J239,0)</f>
        <v>0</v>
      </c>
      <c r="BF239" s="133">
        <f>IF(N239="snížená",J239,0)</f>
        <v>0</v>
      </c>
      <c r="BG239" s="133">
        <f>IF(N239="zákl. přenesená",J239,0)</f>
        <v>0</v>
      </c>
      <c r="BH239" s="133">
        <f>IF(N239="sníž. přenesená",J239,0)</f>
        <v>0</v>
      </c>
      <c r="BI239" s="133">
        <f>IF(N239="nulová",J239,0)</f>
        <v>0</v>
      </c>
      <c r="BJ239" s="15" t="s">
        <v>77</v>
      </c>
      <c r="BK239" s="133">
        <f>ROUND(I239*H239,2)</f>
        <v>0</v>
      </c>
      <c r="BL239" s="15" t="s">
        <v>230</v>
      </c>
      <c r="BM239" s="132" t="s">
        <v>370</v>
      </c>
    </row>
    <row r="240" spans="2:65" s="1" customFormat="1" ht="38.4">
      <c r="B240" s="30"/>
      <c r="D240" s="134" t="s">
        <v>128</v>
      </c>
      <c r="F240" s="135" t="s">
        <v>371</v>
      </c>
      <c r="I240" s="136"/>
      <c r="L240" s="30"/>
      <c r="M240" s="137"/>
      <c r="T240" s="51"/>
      <c r="AT240" s="15" t="s">
        <v>128</v>
      </c>
      <c r="AU240" s="15" t="s">
        <v>79</v>
      </c>
    </row>
    <row r="241" spans="2:65" s="1" customFormat="1">
      <c r="B241" s="30"/>
      <c r="D241" s="138" t="s">
        <v>130</v>
      </c>
      <c r="F241" s="139" t="s">
        <v>372</v>
      </c>
      <c r="I241" s="136"/>
      <c r="L241" s="30"/>
      <c r="M241" s="137"/>
      <c r="T241" s="51"/>
      <c r="AT241" s="15" t="s">
        <v>130</v>
      </c>
      <c r="AU241" s="15" t="s">
        <v>79</v>
      </c>
    </row>
    <row r="242" spans="2:65" s="1" customFormat="1" ht="37.799999999999997" customHeight="1">
      <c r="B242" s="30"/>
      <c r="C242" s="121" t="s">
        <v>373</v>
      </c>
      <c r="D242" s="121" t="s">
        <v>121</v>
      </c>
      <c r="E242" s="122" t="s">
        <v>374</v>
      </c>
      <c r="F242" s="123" t="s">
        <v>375</v>
      </c>
      <c r="G242" s="124" t="s">
        <v>330</v>
      </c>
      <c r="H242" s="125">
        <v>15</v>
      </c>
      <c r="I242" s="126"/>
      <c r="J242" s="127">
        <f>ROUND(I242*H242,2)</f>
        <v>0</v>
      </c>
      <c r="K242" s="123" t="s">
        <v>125</v>
      </c>
      <c r="L242" s="30"/>
      <c r="M242" s="128" t="s">
        <v>18</v>
      </c>
      <c r="N242" s="129" t="s">
        <v>42</v>
      </c>
      <c r="P242" s="130">
        <f>O242*H242</f>
        <v>0</v>
      </c>
      <c r="Q242" s="130">
        <v>1.15E-3</v>
      </c>
      <c r="R242" s="130">
        <f>Q242*H242</f>
        <v>1.7250000000000001E-2</v>
      </c>
      <c r="S242" s="130">
        <v>0</v>
      </c>
      <c r="T242" s="131">
        <f>S242*H242</f>
        <v>0</v>
      </c>
      <c r="AR242" s="132" t="s">
        <v>230</v>
      </c>
      <c r="AT242" s="132" t="s">
        <v>121</v>
      </c>
      <c r="AU242" s="132" t="s">
        <v>79</v>
      </c>
      <c r="AY242" s="15" t="s">
        <v>118</v>
      </c>
      <c r="BE242" s="133">
        <f>IF(N242="základní",J242,0)</f>
        <v>0</v>
      </c>
      <c r="BF242" s="133">
        <f>IF(N242="snížená",J242,0)</f>
        <v>0</v>
      </c>
      <c r="BG242" s="133">
        <f>IF(N242="zákl. přenesená",J242,0)</f>
        <v>0</v>
      </c>
      <c r="BH242" s="133">
        <f>IF(N242="sníž. přenesená",J242,0)</f>
        <v>0</v>
      </c>
      <c r="BI242" s="133">
        <f>IF(N242="nulová",J242,0)</f>
        <v>0</v>
      </c>
      <c r="BJ242" s="15" t="s">
        <v>77</v>
      </c>
      <c r="BK242" s="133">
        <f>ROUND(I242*H242,2)</f>
        <v>0</v>
      </c>
      <c r="BL242" s="15" t="s">
        <v>230</v>
      </c>
      <c r="BM242" s="132" t="s">
        <v>376</v>
      </c>
    </row>
    <row r="243" spans="2:65" s="1" customFormat="1" ht="19.2">
      <c r="B243" s="30"/>
      <c r="D243" s="134" t="s">
        <v>128</v>
      </c>
      <c r="F243" s="135" t="s">
        <v>377</v>
      </c>
      <c r="I243" s="136"/>
      <c r="L243" s="30"/>
      <c r="M243" s="137"/>
      <c r="T243" s="51"/>
      <c r="AT243" s="15" t="s">
        <v>128</v>
      </c>
      <c r="AU243" s="15" t="s">
        <v>79</v>
      </c>
    </row>
    <row r="244" spans="2:65" s="1" customFormat="1">
      <c r="B244" s="30"/>
      <c r="D244" s="138" t="s">
        <v>130</v>
      </c>
      <c r="F244" s="139" t="s">
        <v>378</v>
      </c>
      <c r="I244" s="136"/>
      <c r="L244" s="30"/>
      <c r="M244" s="137"/>
      <c r="T244" s="51"/>
      <c r="AT244" s="15" t="s">
        <v>130</v>
      </c>
      <c r="AU244" s="15" t="s">
        <v>79</v>
      </c>
    </row>
    <row r="245" spans="2:65" s="1" customFormat="1" ht="19.2">
      <c r="B245" s="30"/>
      <c r="D245" s="134" t="s">
        <v>146</v>
      </c>
      <c r="F245" s="147" t="s">
        <v>379</v>
      </c>
      <c r="I245" s="136"/>
      <c r="L245" s="30"/>
      <c r="M245" s="137"/>
      <c r="T245" s="51"/>
      <c r="AT245" s="15" t="s">
        <v>146</v>
      </c>
      <c r="AU245" s="15" t="s">
        <v>79</v>
      </c>
    </row>
    <row r="246" spans="2:65" s="1" customFormat="1" ht="37.799999999999997" customHeight="1">
      <c r="B246" s="30"/>
      <c r="C246" s="121" t="s">
        <v>380</v>
      </c>
      <c r="D246" s="121" t="s">
        <v>121</v>
      </c>
      <c r="E246" s="122" t="s">
        <v>381</v>
      </c>
      <c r="F246" s="123" t="s">
        <v>382</v>
      </c>
      <c r="G246" s="124" t="s">
        <v>330</v>
      </c>
      <c r="H246" s="125">
        <v>80</v>
      </c>
      <c r="I246" s="126"/>
      <c r="J246" s="127">
        <f>ROUND(I246*H246,2)</f>
        <v>0</v>
      </c>
      <c r="K246" s="123" t="s">
        <v>125</v>
      </c>
      <c r="L246" s="30"/>
      <c r="M246" s="128" t="s">
        <v>18</v>
      </c>
      <c r="N246" s="129" t="s">
        <v>42</v>
      </c>
      <c r="P246" s="130">
        <f>O246*H246</f>
        <v>0</v>
      </c>
      <c r="Q246" s="130">
        <v>6.3000000000000003E-4</v>
      </c>
      <c r="R246" s="130">
        <f>Q246*H246</f>
        <v>5.04E-2</v>
      </c>
      <c r="S246" s="130">
        <v>0</v>
      </c>
      <c r="T246" s="131">
        <f>S246*H246</f>
        <v>0</v>
      </c>
      <c r="AR246" s="132" t="s">
        <v>230</v>
      </c>
      <c r="AT246" s="132" t="s">
        <v>121</v>
      </c>
      <c r="AU246" s="132" t="s">
        <v>79</v>
      </c>
      <c r="AY246" s="15" t="s">
        <v>118</v>
      </c>
      <c r="BE246" s="133">
        <f>IF(N246="základní",J246,0)</f>
        <v>0</v>
      </c>
      <c r="BF246" s="133">
        <f>IF(N246="snížená",J246,0)</f>
        <v>0</v>
      </c>
      <c r="BG246" s="133">
        <f>IF(N246="zákl. přenesená",J246,0)</f>
        <v>0</v>
      </c>
      <c r="BH246" s="133">
        <f>IF(N246="sníž. přenesená",J246,0)</f>
        <v>0</v>
      </c>
      <c r="BI246" s="133">
        <f>IF(N246="nulová",J246,0)</f>
        <v>0</v>
      </c>
      <c r="BJ246" s="15" t="s">
        <v>77</v>
      </c>
      <c r="BK246" s="133">
        <f>ROUND(I246*H246,2)</f>
        <v>0</v>
      </c>
      <c r="BL246" s="15" t="s">
        <v>230</v>
      </c>
      <c r="BM246" s="132" t="s">
        <v>383</v>
      </c>
    </row>
    <row r="247" spans="2:65" s="1" customFormat="1" ht="19.2">
      <c r="B247" s="30"/>
      <c r="D247" s="134" t="s">
        <v>128</v>
      </c>
      <c r="F247" s="135" t="s">
        <v>384</v>
      </c>
      <c r="I247" s="136"/>
      <c r="L247" s="30"/>
      <c r="M247" s="137"/>
      <c r="T247" s="51"/>
      <c r="AT247" s="15" t="s">
        <v>128</v>
      </c>
      <c r="AU247" s="15" t="s">
        <v>79</v>
      </c>
    </row>
    <row r="248" spans="2:65" s="1" customFormat="1">
      <c r="B248" s="30"/>
      <c r="D248" s="138" t="s">
        <v>130</v>
      </c>
      <c r="F248" s="139" t="s">
        <v>385</v>
      </c>
      <c r="I248" s="136"/>
      <c r="L248" s="30"/>
      <c r="M248" s="137"/>
      <c r="T248" s="51"/>
      <c r="AT248" s="15" t="s">
        <v>130</v>
      </c>
      <c r="AU248" s="15" t="s">
        <v>79</v>
      </c>
    </row>
    <row r="249" spans="2:65" s="12" customFormat="1">
      <c r="B249" s="140"/>
      <c r="D249" s="134" t="s">
        <v>132</v>
      </c>
      <c r="E249" s="141" t="s">
        <v>18</v>
      </c>
      <c r="F249" s="142" t="s">
        <v>386</v>
      </c>
      <c r="H249" s="143">
        <v>80</v>
      </c>
      <c r="I249" s="144"/>
      <c r="L249" s="140"/>
      <c r="M249" s="145"/>
      <c r="T249" s="146"/>
      <c r="AT249" s="141" t="s">
        <v>132</v>
      </c>
      <c r="AU249" s="141" t="s">
        <v>79</v>
      </c>
      <c r="AV249" s="12" t="s">
        <v>79</v>
      </c>
      <c r="AW249" s="12" t="s">
        <v>33</v>
      </c>
      <c r="AX249" s="12" t="s">
        <v>71</v>
      </c>
      <c r="AY249" s="141" t="s">
        <v>118</v>
      </c>
    </row>
    <row r="250" spans="2:65" s="13" customFormat="1">
      <c r="B250" s="148"/>
      <c r="D250" s="134" t="s">
        <v>132</v>
      </c>
      <c r="E250" s="149" t="s">
        <v>18</v>
      </c>
      <c r="F250" s="150" t="s">
        <v>262</v>
      </c>
      <c r="H250" s="151">
        <v>80</v>
      </c>
      <c r="I250" s="152"/>
      <c r="L250" s="148"/>
      <c r="M250" s="153"/>
      <c r="T250" s="154"/>
      <c r="AT250" s="149" t="s">
        <v>132</v>
      </c>
      <c r="AU250" s="149" t="s">
        <v>79</v>
      </c>
      <c r="AV250" s="13" t="s">
        <v>126</v>
      </c>
      <c r="AW250" s="13" t="s">
        <v>33</v>
      </c>
      <c r="AX250" s="13" t="s">
        <v>77</v>
      </c>
      <c r="AY250" s="149" t="s">
        <v>118</v>
      </c>
    </row>
    <row r="251" spans="2:65" s="1" customFormat="1" ht="33" customHeight="1">
      <c r="B251" s="30"/>
      <c r="C251" s="121" t="s">
        <v>387</v>
      </c>
      <c r="D251" s="121" t="s">
        <v>121</v>
      </c>
      <c r="E251" s="122" t="s">
        <v>388</v>
      </c>
      <c r="F251" s="123" t="s">
        <v>389</v>
      </c>
      <c r="G251" s="124" t="s">
        <v>330</v>
      </c>
      <c r="H251" s="125">
        <v>8</v>
      </c>
      <c r="I251" s="126"/>
      <c r="J251" s="127">
        <f>ROUND(I251*H251,2)</f>
        <v>0</v>
      </c>
      <c r="K251" s="123" t="s">
        <v>125</v>
      </c>
      <c r="L251" s="30"/>
      <c r="M251" s="128" t="s">
        <v>18</v>
      </c>
      <c r="N251" s="129" t="s">
        <v>42</v>
      </c>
      <c r="P251" s="130">
        <f>O251*H251</f>
        <v>0</v>
      </c>
      <c r="Q251" s="130">
        <v>5.5999999999999995E-4</v>
      </c>
      <c r="R251" s="130">
        <f>Q251*H251</f>
        <v>4.4799999999999996E-3</v>
      </c>
      <c r="S251" s="130">
        <v>0</v>
      </c>
      <c r="T251" s="131">
        <f>S251*H251</f>
        <v>0</v>
      </c>
      <c r="AR251" s="132" t="s">
        <v>230</v>
      </c>
      <c r="AT251" s="132" t="s">
        <v>121</v>
      </c>
      <c r="AU251" s="132" t="s">
        <v>79</v>
      </c>
      <c r="AY251" s="15" t="s">
        <v>118</v>
      </c>
      <c r="BE251" s="133">
        <f>IF(N251="základní",J251,0)</f>
        <v>0</v>
      </c>
      <c r="BF251" s="133">
        <f>IF(N251="snížená",J251,0)</f>
        <v>0</v>
      </c>
      <c r="BG251" s="133">
        <f>IF(N251="zákl. přenesená",J251,0)</f>
        <v>0</v>
      </c>
      <c r="BH251" s="133">
        <f>IF(N251="sníž. přenesená",J251,0)</f>
        <v>0</v>
      </c>
      <c r="BI251" s="133">
        <f>IF(N251="nulová",J251,0)</f>
        <v>0</v>
      </c>
      <c r="BJ251" s="15" t="s">
        <v>77</v>
      </c>
      <c r="BK251" s="133">
        <f>ROUND(I251*H251,2)</f>
        <v>0</v>
      </c>
      <c r="BL251" s="15" t="s">
        <v>230</v>
      </c>
      <c r="BM251" s="132" t="s">
        <v>390</v>
      </c>
    </row>
    <row r="252" spans="2:65" s="1" customFormat="1" ht="19.2">
      <c r="B252" s="30"/>
      <c r="D252" s="134" t="s">
        <v>128</v>
      </c>
      <c r="F252" s="135" t="s">
        <v>391</v>
      </c>
      <c r="I252" s="136"/>
      <c r="L252" s="30"/>
      <c r="M252" s="137"/>
      <c r="T252" s="51"/>
      <c r="AT252" s="15" t="s">
        <v>128</v>
      </c>
      <c r="AU252" s="15" t="s">
        <v>79</v>
      </c>
    </row>
    <row r="253" spans="2:65" s="1" customFormat="1">
      <c r="B253" s="30"/>
      <c r="D253" s="138" t="s">
        <v>130</v>
      </c>
      <c r="F253" s="139" t="s">
        <v>392</v>
      </c>
      <c r="I253" s="136"/>
      <c r="L253" s="30"/>
      <c r="M253" s="137"/>
      <c r="T253" s="51"/>
      <c r="AT253" s="15" t="s">
        <v>130</v>
      </c>
      <c r="AU253" s="15" t="s">
        <v>79</v>
      </c>
    </row>
    <row r="254" spans="2:65" s="1" customFormat="1" ht="19.2">
      <c r="B254" s="30"/>
      <c r="D254" s="134" t="s">
        <v>146</v>
      </c>
      <c r="F254" s="147" t="s">
        <v>393</v>
      </c>
      <c r="I254" s="136"/>
      <c r="L254" s="30"/>
      <c r="M254" s="137"/>
      <c r="T254" s="51"/>
      <c r="AT254" s="15" t="s">
        <v>146</v>
      </c>
      <c r="AU254" s="15" t="s">
        <v>79</v>
      </c>
    </row>
    <row r="255" spans="2:65" s="1" customFormat="1" ht="33" customHeight="1">
      <c r="B255" s="30"/>
      <c r="C255" s="121" t="s">
        <v>394</v>
      </c>
      <c r="D255" s="121" t="s">
        <v>121</v>
      </c>
      <c r="E255" s="122" t="s">
        <v>395</v>
      </c>
      <c r="F255" s="123" t="s">
        <v>396</v>
      </c>
      <c r="G255" s="124" t="s">
        <v>124</v>
      </c>
      <c r="H255" s="125">
        <v>20</v>
      </c>
      <c r="I255" s="126"/>
      <c r="J255" s="127">
        <f>ROUND(I255*H255,2)</f>
        <v>0</v>
      </c>
      <c r="K255" s="123" t="s">
        <v>125</v>
      </c>
      <c r="L255" s="30"/>
      <c r="M255" s="128" t="s">
        <v>18</v>
      </c>
      <c r="N255" s="129" t="s">
        <v>42</v>
      </c>
      <c r="P255" s="130">
        <f>O255*H255</f>
        <v>0</v>
      </c>
      <c r="Q255" s="130">
        <v>1.0869999999999999E-2</v>
      </c>
      <c r="R255" s="130">
        <f>Q255*H255</f>
        <v>0.21739999999999998</v>
      </c>
      <c r="S255" s="130">
        <v>0</v>
      </c>
      <c r="T255" s="131">
        <f>S255*H255</f>
        <v>0</v>
      </c>
      <c r="AR255" s="132" t="s">
        <v>230</v>
      </c>
      <c r="AT255" s="132" t="s">
        <v>121</v>
      </c>
      <c r="AU255" s="132" t="s">
        <v>79</v>
      </c>
      <c r="AY255" s="15" t="s">
        <v>118</v>
      </c>
      <c r="BE255" s="133">
        <f>IF(N255="základní",J255,0)</f>
        <v>0</v>
      </c>
      <c r="BF255" s="133">
        <f>IF(N255="snížená",J255,0)</f>
        <v>0</v>
      </c>
      <c r="BG255" s="133">
        <f>IF(N255="zákl. přenesená",J255,0)</f>
        <v>0</v>
      </c>
      <c r="BH255" s="133">
        <f>IF(N255="sníž. přenesená",J255,0)</f>
        <v>0</v>
      </c>
      <c r="BI255" s="133">
        <f>IF(N255="nulová",J255,0)</f>
        <v>0</v>
      </c>
      <c r="BJ255" s="15" t="s">
        <v>77</v>
      </c>
      <c r="BK255" s="133">
        <f>ROUND(I255*H255,2)</f>
        <v>0</v>
      </c>
      <c r="BL255" s="15" t="s">
        <v>230</v>
      </c>
      <c r="BM255" s="132" t="s">
        <v>397</v>
      </c>
    </row>
    <row r="256" spans="2:65" s="1" customFormat="1" ht="19.2">
      <c r="B256" s="30"/>
      <c r="D256" s="134" t="s">
        <v>128</v>
      </c>
      <c r="F256" s="135" t="s">
        <v>398</v>
      </c>
      <c r="I256" s="136"/>
      <c r="L256" s="30"/>
      <c r="M256" s="137"/>
      <c r="T256" s="51"/>
      <c r="AT256" s="15" t="s">
        <v>128</v>
      </c>
      <c r="AU256" s="15" t="s">
        <v>79</v>
      </c>
    </row>
    <row r="257" spans="2:65" s="1" customFormat="1">
      <c r="B257" s="30"/>
      <c r="D257" s="138" t="s">
        <v>130</v>
      </c>
      <c r="F257" s="139" t="s">
        <v>399</v>
      </c>
      <c r="I257" s="136"/>
      <c r="L257" s="30"/>
      <c r="M257" s="137"/>
      <c r="T257" s="51"/>
      <c r="AT257" s="15" t="s">
        <v>130</v>
      </c>
      <c r="AU257" s="15" t="s">
        <v>79</v>
      </c>
    </row>
    <row r="258" spans="2:65" s="1" customFormat="1" ht="28.8">
      <c r="B258" s="30"/>
      <c r="D258" s="134" t="s">
        <v>146</v>
      </c>
      <c r="F258" s="147" t="s">
        <v>400</v>
      </c>
      <c r="I258" s="136"/>
      <c r="L258" s="30"/>
      <c r="M258" s="137"/>
      <c r="T258" s="51"/>
      <c r="AT258" s="15" t="s">
        <v>146</v>
      </c>
      <c r="AU258" s="15" t="s">
        <v>79</v>
      </c>
    </row>
    <row r="259" spans="2:65" s="12" customFormat="1">
      <c r="B259" s="140"/>
      <c r="D259" s="134" t="s">
        <v>132</v>
      </c>
      <c r="E259" s="141" t="s">
        <v>18</v>
      </c>
      <c r="F259" s="142" t="s">
        <v>159</v>
      </c>
      <c r="H259" s="143">
        <v>20</v>
      </c>
      <c r="I259" s="144"/>
      <c r="L259" s="140"/>
      <c r="M259" s="145"/>
      <c r="T259" s="146"/>
      <c r="AT259" s="141" t="s">
        <v>132</v>
      </c>
      <c r="AU259" s="141" t="s">
        <v>79</v>
      </c>
      <c r="AV259" s="12" t="s">
        <v>79</v>
      </c>
      <c r="AW259" s="12" t="s">
        <v>33</v>
      </c>
      <c r="AX259" s="12" t="s">
        <v>77</v>
      </c>
      <c r="AY259" s="141" t="s">
        <v>118</v>
      </c>
    </row>
    <row r="260" spans="2:65" s="1" customFormat="1" ht="33" customHeight="1">
      <c r="B260" s="30"/>
      <c r="C260" s="121" t="s">
        <v>401</v>
      </c>
      <c r="D260" s="121" t="s">
        <v>121</v>
      </c>
      <c r="E260" s="122" t="s">
        <v>402</v>
      </c>
      <c r="F260" s="123" t="s">
        <v>403</v>
      </c>
      <c r="G260" s="124" t="s">
        <v>124</v>
      </c>
      <c r="H260" s="125">
        <v>220.75</v>
      </c>
      <c r="I260" s="126"/>
      <c r="J260" s="127">
        <f>ROUND(I260*H260,2)</f>
        <v>0</v>
      </c>
      <c r="K260" s="123" t="s">
        <v>125</v>
      </c>
      <c r="L260" s="30"/>
      <c r="M260" s="128" t="s">
        <v>18</v>
      </c>
      <c r="N260" s="129" t="s">
        <v>42</v>
      </c>
      <c r="P260" s="130">
        <f>O260*H260</f>
        <v>0</v>
      </c>
      <c r="Q260" s="130">
        <v>5.0000000000000002E-5</v>
      </c>
      <c r="R260" s="130">
        <f>Q260*H260</f>
        <v>1.10375E-2</v>
      </c>
      <c r="S260" s="130">
        <v>0</v>
      </c>
      <c r="T260" s="131">
        <f>S260*H260</f>
        <v>0</v>
      </c>
      <c r="AR260" s="132" t="s">
        <v>230</v>
      </c>
      <c r="AT260" s="132" t="s">
        <v>121</v>
      </c>
      <c r="AU260" s="132" t="s">
        <v>79</v>
      </c>
      <c r="AY260" s="15" t="s">
        <v>118</v>
      </c>
      <c r="BE260" s="133">
        <f>IF(N260="základní",J260,0)</f>
        <v>0</v>
      </c>
      <c r="BF260" s="133">
        <f>IF(N260="snížená",J260,0)</f>
        <v>0</v>
      </c>
      <c r="BG260" s="133">
        <f>IF(N260="zákl. přenesená",J260,0)</f>
        <v>0</v>
      </c>
      <c r="BH260" s="133">
        <f>IF(N260="sníž. přenesená",J260,0)</f>
        <v>0</v>
      </c>
      <c r="BI260" s="133">
        <f>IF(N260="nulová",J260,0)</f>
        <v>0</v>
      </c>
      <c r="BJ260" s="15" t="s">
        <v>77</v>
      </c>
      <c r="BK260" s="133">
        <f>ROUND(I260*H260,2)</f>
        <v>0</v>
      </c>
      <c r="BL260" s="15" t="s">
        <v>230</v>
      </c>
      <c r="BM260" s="132" t="s">
        <v>404</v>
      </c>
    </row>
    <row r="261" spans="2:65" s="1" customFormat="1" ht="38.4">
      <c r="B261" s="30"/>
      <c r="D261" s="134" t="s">
        <v>128</v>
      </c>
      <c r="F261" s="135" t="s">
        <v>405</v>
      </c>
      <c r="I261" s="136"/>
      <c r="L261" s="30"/>
      <c r="M261" s="137"/>
      <c r="T261" s="51"/>
      <c r="AT261" s="15" t="s">
        <v>128</v>
      </c>
      <c r="AU261" s="15" t="s">
        <v>79</v>
      </c>
    </row>
    <row r="262" spans="2:65" s="1" customFormat="1">
      <c r="B262" s="30"/>
      <c r="D262" s="138" t="s">
        <v>130</v>
      </c>
      <c r="F262" s="139" t="s">
        <v>406</v>
      </c>
      <c r="I262" s="136"/>
      <c r="L262" s="30"/>
      <c r="M262" s="137"/>
      <c r="T262" s="51"/>
      <c r="AT262" s="15" t="s">
        <v>130</v>
      </c>
      <c r="AU262" s="15" t="s">
        <v>79</v>
      </c>
    </row>
    <row r="263" spans="2:65" s="12" customFormat="1">
      <c r="B263" s="140"/>
      <c r="D263" s="134" t="s">
        <v>132</v>
      </c>
      <c r="E263" s="141" t="s">
        <v>18</v>
      </c>
      <c r="F263" s="142" t="s">
        <v>407</v>
      </c>
      <c r="H263" s="143">
        <v>54</v>
      </c>
      <c r="I263" s="144"/>
      <c r="L263" s="140"/>
      <c r="M263" s="145"/>
      <c r="T263" s="146"/>
      <c r="AT263" s="141" t="s">
        <v>132</v>
      </c>
      <c r="AU263" s="141" t="s">
        <v>79</v>
      </c>
      <c r="AV263" s="12" t="s">
        <v>79</v>
      </c>
      <c r="AW263" s="12" t="s">
        <v>33</v>
      </c>
      <c r="AX263" s="12" t="s">
        <v>71</v>
      </c>
      <c r="AY263" s="141" t="s">
        <v>118</v>
      </c>
    </row>
    <row r="264" spans="2:65" s="12" customFormat="1">
      <c r="B264" s="140"/>
      <c r="D264" s="134" t="s">
        <v>132</v>
      </c>
      <c r="E264" s="141" t="s">
        <v>18</v>
      </c>
      <c r="F264" s="142" t="s">
        <v>408</v>
      </c>
      <c r="H264" s="143">
        <v>166.75</v>
      </c>
      <c r="I264" s="144"/>
      <c r="L264" s="140"/>
      <c r="M264" s="145"/>
      <c r="T264" s="146"/>
      <c r="AT264" s="141" t="s">
        <v>132</v>
      </c>
      <c r="AU264" s="141" t="s">
        <v>79</v>
      </c>
      <c r="AV264" s="12" t="s">
        <v>79</v>
      </c>
      <c r="AW264" s="12" t="s">
        <v>33</v>
      </c>
      <c r="AX264" s="12" t="s">
        <v>71</v>
      </c>
      <c r="AY264" s="141" t="s">
        <v>118</v>
      </c>
    </row>
    <row r="265" spans="2:65" s="13" customFormat="1">
      <c r="B265" s="148"/>
      <c r="D265" s="134" t="s">
        <v>132</v>
      </c>
      <c r="E265" s="149" t="s">
        <v>18</v>
      </c>
      <c r="F265" s="150" t="s">
        <v>262</v>
      </c>
      <c r="H265" s="151">
        <v>220.75</v>
      </c>
      <c r="I265" s="152"/>
      <c r="L265" s="148"/>
      <c r="M265" s="153"/>
      <c r="T265" s="154"/>
      <c r="AT265" s="149" t="s">
        <v>132</v>
      </c>
      <c r="AU265" s="149" t="s">
        <v>79</v>
      </c>
      <c r="AV265" s="13" t="s">
        <v>126</v>
      </c>
      <c r="AW265" s="13" t="s">
        <v>33</v>
      </c>
      <c r="AX265" s="13" t="s">
        <v>77</v>
      </c>
      <c r="AY265" s="149" t="s">
        <v>118</v>
      </c>
    </row>
    <row r="266" spans="2:65" s="1" customFormat="1" ht="33" customHeight="1">
      <c r="B266" s="30"/>
      <c r="C266" s="121" t="s">
        <v>409</v>
      </c>
      <c r="D266" s="121" t="s">
        <v>121</v>
      </c>
      <c r="E266" s="122" t="s">
        <v>410</v>
      </c>
      <c r="F266" s="123" t="s">
        <v>411</v>
      </c>
      <c r="G266" s="124" t="s">
        <v>124</v>
      </c>
      <c r="H266" s="125">
        <v>82</v>
      </c>
      <c r="I266" s="126"/>
      <c r="J266" s="127">
        <f>ROUND(I266*H266,2)</f>
        <v>0</v>
      </c>
      <c r="K266" s="123" t="s">
        <v>125</v>
      </c>
      <c r="L266" s="30"/>
      <c r="M266" s="128" t="s">
        <v>18</v>
      </c>
      <c r="N266" s="129" t="s">
        <v>42</v>
      </c>
      <c r="P266" s="130">
        <f>O266*H266</f>
        <v>0</v>
      </c>
      <c r="Q266" s="130">
        <v>1E-4</v>
      </c>
      <c r="R266" s="130">
        <f>Q266*H266</f>
        <v>8.2000000000000007E-3</v>
      </c>
      <c r="S266" s="130">
        <v>0</v>
      </c>
      <c r="T266" s="131">
        <f>S266*H266</f>
        <v>0</v>
      </c>
      <c r="AR266" s="132" t="s">
        <v>230</v>
      </c>
      <c r="AT266" s="132" t="s">
        <v>121</v>
      </c>
      <c r="AU266" s="132" t="s">
        <v>79</v>
      </c>
      <c r="AY266" s="15" t="s">
        <v>118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15" t="s">
        <v>77</v>
      </c>
      <c r="BK266" s="133">
        <f>ROUND(I266*H266,2)</f>
        <v>0</v>
      </c>
      <c r="BL266" s="15" t="s">
        <v>230</v>
      </c>
      <c r="BM266" s="132" t="s">
        <v>412</v>
      </c>
    </row>
    <row r="267" spans="2:65" s="1" customFormat="1" ht="38.4">
      <c r="B267" s="30"/>
      <c r="D267" s="134" t="s">
        <v>128</v>
      </c>
      <c r="F267" s="135" t="s">
        <v>413</v>
      </c>
      <c r="I267" s="136"/>
      <c r="L267" s="30"/>
      <c r="M267" s="137"/>
      <c r="T267" s="51"/>
      <c r="AT267" s="15" t="s">
        <v>128</v>
      </c>
      <c r="AU267" s="15" t="s">
        <v>79</v>
      </c>
    </row>
    <row r="268" spans="2:65" s="1" customFormat="1">
      <c r="B268" s="30"/>
      <c r="D268" s="138" t="s">
        <v>130</v>
      </c>
      <c r="F268" s="139" t="s">
        <v>414</v>
      </c>
      <c r="I268" s="136"/>
      <c r="L268" s="30"/>
      <c r="M268" s="137"/>
      <c r="T268" s="51"/>
      <c r="AT268" s="15" t="s">
        <v>130</v>
      </c>
      <c r="AU268" s="15" t="s">
        <v>79</v>
      </c>
    </row>
    <row r="269" spans="2:65" s="12" customFormat="1">
      <c r="B269" s="140"/>
      <c r="D269" s="134" t="s">
        <v>132</v>
      </c>
      <c r="E269" s="141" t="s">
        <v>18</v>
      </c>
      <c r="F269" s="142" t="s">
        <v>415</v>
      </c>
      <c r="H269" s="143">
        <v>38</v>
      </c>
      <c r="I269" s="144"/>
      <c r="L269" s="140"/>
      <c r="M269" s="145"/>
      <c r="T269" s="146"/>
      <c r="AT269" s="141" t="s">
        <v>132</v>
      </c>
      <c r="AU269" s="141" t="s">
        <v>79</v>
      </c>
      <c r="AV269" s="12" t="s">
        <v>79</v>
      </c>
      <c r="AW269" s="12" t="s">
        <v>33</v>
      </c>
      <c r="AX269" s="12" t="s">
        <v>71</v>
      </c>
      <c r="AY269" s="141" t="s">
        <v>118</v>
      </c>
    </row>
    <row r="270" spans="2:65" s="12" customFormat="1">
      <c r="B270" s="140"/>
      <c r="D270" s="134" t="s">
        <v>132</v>
      </c>
      <c r="E270" s="141" t="s">
        <v>18</v>
      </c>
      <c r="F270" s="142" t="s">
        <v>416</v>
      </c>
      <c r="H270" s="143">
        <v>44</v>
      </c>
      <c r="I270" s="144"/>
      <c r="L270" s="140"/>
      <c r="M270" s="145"/>
      <c r="T270" s="146"/>
      <c r="AT270" s="141" t="s">
        <v>132</v>
      </c>
      <c r="AU270" s="141" t="s">
        <v>79</v>
      </c>
      <c r="AV270" s="12" t="s">
        <v>79</v>
      </c>
      <c r="AW270" s="12" t="s">
        <v>33</v>
      </c>
      <c r="AX270" s="12" t="s">
        <v>71</v>
      </c>
      <c r="AY270" s="141" t="s">
        <v>118</v>
      </c>
    </row>
    <row r="271" spans="2:65" s="13" customFormat="1">
      <c r="B271" s="148"/>
      <c r="D271" s="134" t="s">
        <v>132</v>
      </c>
      <c r="E271" s="149" t="s">
        <v>18</v>
      </c>
      <c r="F271" s="150" t="s">
        <v>262</v>
      </c>
      <c r="H271" s="151">
        <v>82</v>
      </c>
      <c r="I271" s="152"/>
      <c r="L271" s="148"/>
      <c r="M271" s="153"/>
      <c r="T271" s="154"/>
      <c r="AT271" s="149" t="s">
        <v>132</v>
      </c>
      <c r="AU271" s="149" t="s">
        <v>79</v>
      </c>
      <c r="AV271" s="13" t="s">
        <v>126</v>
      </c>
      <c r="AW271" s="13" t="s">
        <v>33</v>
      </c>
      <c r="AX271" s="13" t="s">
        <v>77</v>
      </c>
      <c r="AY271" s="149" t="s">
        <v>118</v>
      </c>
    </row>
    <row r="272" spans="2:65" s="1" customFormat="1" ht="33" customHeight="1">
      <c r="B272" s="30"/>
      <c r="C272" s="121" t="s">
        <v>417</v>
      </c>
      <c r="D272" s="121" t="s">
        <v>121</v>
      </c>
      <c r="E272" s="122" t="s">
        <v>418</v>
      </c>
      <c r="F272" s="123" t="s">
        <v>419</v>
      </c>
      <c r="G272" s="124" t="s">
        <v>124</v>
      </c>
      <c r="H272" s="125">
        <v>24</v>
      </c>
      <c r="I272" s="126"/>
      <c r="J272" s="127">
        <f>ROUND(I272*H272,2)</f>
        <v>0</v>
      </c>
      <c r="K272" s="123" t="s">
        <v>125</v>
      </c>
      <c r="L272" s="30"/>
      <c r="M272" s="128" t="s">
        <v>18</v>
      </c>
      <c r="N272" s="129" t="s">
        <v>42</v>
      </c>
      <c r="P272" s="130">
        <f>O272*H272</f>
        <v>0</v>
      </c>
      <c r="Q272" s="130">
        <v>1.4999999999999999E-4</v>
      </c>
      <c r="R272" s="130">
        <f>Q272*H272</f>
        <v>3.5999999999999999E-3</v>
      </c>
      <c r="S272" s="130">
        <v>0</v>
      </c>
      <c r="T272" s="131">
        <f>S272*H272</f>
        <v>0</v>
      </c>
      <c r="AR272" s="132" t="s">
        <v>230</v>
      </c>
      <c r="AT272" s="132" t="s">
        <v>121</v>
      </c>
      <c r="AU272" s="132" t="s">
        <v>79</v>
      </c>
      <c r="AY272" s="15" t="s">
        <v>118</v>
      </c>
      <c r="BE272" s="133">
        <f>IF(N272="základní",J272,0)</f>
        <v>0</v>
      </c>
      <c r="BF272" s="133">
        <f>IF(N272="snížená",J272,0)</f>
        <v>0</v>
      </c>
      <c r="BG272" s="133">
        <f>IF(N272="zákl. přenesená",J272,0)</f>
        <v>0</v>
      </c>
      <c r="BH272" s="133">
        <f>IF(N272="sníž. přenesená",J272,0)</f>
        <v>0</v>
      </c>
      <c r="BI272" s="133">
        <f>IF(N272="nulová",J272,0)</f>
        <v>0</v>
      </c>
      <c r="BJ272" s="15" t="s">
        <v>77</v>
      </c>
      <c r="BK272" s="133">
        <f>ROUND(I272*H272,2)</f>
        <v>0</v>
      </c>
      <c r="BL272" s="15" t="s">
        <v>230</v>
      </c>
      <c r="BM272" s="132" t="s">
        <v>420</v>
      </c>
    </row>
    <row r="273" spans="2:65" s="1" customFormat="1" ht="38.4">
      <c r="B273" s="30"/>
      <c r="D273" s="134" t="s">
        <v>128</v>
      </c>
      <c r="F273" s="135" t="s">
        <v>421</v>
      </c>
      <c r="I273" s="136"/>
      <c r="L273" s="30"/>
      <c r="M273" s="137"/>
      <c r="T273" s="51"/>
      <c r="AT273" s="15" t="s">
        <v>128</v>
      </c>
      <c r="AU273" s="15" t="s">
        <v>79</v>
      </c>
    </row>
    <row r="274" spans="2:65" s="1" customFormat="1">
      <c r="B274" s="30"/>
      <c r="D274" s="138" t="s">
        <v>130</v>
      </c>
      <c r="F274" s="139" t="s">
        <v>422</v>
      </c>
      <c r="I274" s="136"/>
      <c r="L274" s="30"/>
      <c r="M274" s="137"/>
      <c r="T274" s="51"/>
      <c r="AT274" s="15" t="s">
        <v>130</v>
      </c>
      <c r="AU274" s="15" t="s">
        <v>79</v>
      </c>
    </row>
    <row r="275" spans="2:65" s="12" customFormat="1">
      <c r="B275" s="140"/>
      <c r="D275" s="134" t="s">
        <v>132</v>
      </c>
      <c r="E275" s="141" t="s">
        <v>18</v>
      </c>
      <c r="F275" s="142" t="s">
        <v>423</v>
      </c>
      <c r="H275" s="143">
        <v>24</v>
      </c>
      <c r="I275" s="144"/>
      <c r="L275" s="140"/>
      <c r="M275" s="145"/>
      <c r="T275" s="146"/>
      <c r="AT275" s="141" t="s">
        <v>132</v>
      </c>
      <c r="AU275" s="141" t="s">
        <v>79</v>
      </c>
      <c r="AV275" s="12" t="s">
        <v>79</v>
      </c>
      <c r="AW275" s="12" t="s">
        <v>33</v>
      </c>
      <c r="AX275" s="12" t="s">
        <v>77</v>
      </c>
      <c r="AY275" s="141" t="s">
        <v>118</v>
      </c>
    </row>
    <row r="276" spans="2:65" s="1" customFormat="1" ht="24.15" customHeight="1">
      <c r="B276" s="30"/>
      <c r="C276" s="155" t="s">
        <v>424</v>
      </c>
      <c r="D276" s="155" t="s">
        <v>283</v>
      </c>
      <c r="E276" s="156" t="s">
        <v>425</v>
      </c>
      <c r="F276" s="157" t="s">
        <v>426</v>
      </c>
      <c r="G276" s="158" t="s">
        <v>124</v>
      </c>
      <c r="H276" s="159">
        <v>392.1</v>
      </c>
      <c r="I276" s="160"/>
      <c r="J276" s="161">
        <f>ROUND(I276*H276,2)</f>
        <v>0</v>
      </c>
      <c r="K276" s="157" t="s">
        <v>125</v>
      </c>
      <c r="L276" s="162"/>
      <c r="M276" s="163" t="s">
        <v>18</v>
      </c>
      <c r="N276" s="164" t="s">
        <v>42</v>
      </c>
      <c r="P276" s="130">
        <f>O276*H276</f>
        <v>0</v>
      </c>
      <c r="Q276" s="130">
        <v>1.9E-3</v>
      </c>
      <c r="R276" s="130">
        <f>Q276*H276</f>
        <v>0.74499000000000004</v>
      </c>
      <c r="S276" s="130">
        <v>0</v>
      </c>
      <c r="T276" s="131">
        <f>S276*H276</f>
        <v>0</v>
      </c>
      <c r="AR276" s="132" t="s">
        <v>286</v>
      </c>
      <c r="AT276" s="132" t="s">
        <v>283</v>
      </c>
      <c r="AU276" s="132" t="s">
        <v>79</v>
      </c>
      <c r="AY276" s="15" t="s">
        <v>118</v>
      </c>
      <c r="BE276" s="133">
        <f>IF(N276="základní",J276,0)</f>
        <v>0</v>
      </c>
      <c r="BF276" s="133">
        <f>IF(N276="snížená",J276,0)</f>
        <v>0</v>
      </c>
      <c r="BG276" s="133">
        <f>IF(N276="zákl. přenesená",J276,0)</f>
        <v>0</v>
      </c>
      <c r="BH276" s="133">
        <f>IF(N276="sníž. přenesená",J276,0)</f>
        <v>0</v>
      </c>
      <c r="BI276" s="133">
        <f>IF(N276="nulová",J276,0)</f>
        <v>0</v>
      </c>
      <c r="BJ276" s="15" t="s">
        <v>77</v>
      </c>
      <c r="BK276" s="133">
        <f>ROUND(I276*H276,2)</f>
        <v>0</v>
      </c>
      <c r="BL276" s="15" t="s">
        <v>230</v>
      </c>
      <c r="BM276" s="132" t="s">
        <v>427</v>
      </c>
    </row>
    <row r="277" spans="2:65" s="1" customFormat="1" ht="19.2">
      <c r="B277" s="30"/>
      <c r="D277" s="134" t="s">
        <v>128</v>
      </c>
      <c r="F277" s="135" t="s">
        <v>426</v>
      </c>
      <c r="I277" s="136"/>
      <c r="L277" s="30"/>
      <c r="M277" s="137"/>
      <c r="T277" s="51"/>
      <c r="AT277" s="15" t="s">
        <v>128</v>
      </c>
      <c r="AU277" s="15" t="s">
        <v>79</v>
      </c>
    </row>
    <row r="278" spans="2:65" s="12" customFormat="1">
      <c r="B278" s="140"/>
      <c r="D278" s="134" t="s">
        <v>132</v>
      </c>
      <c r="E278" s="141" t="s">
        <v>18</v>
      </c>
      <c r="F278" s="142" t="s">
        <v>428</v>
      </c>
      <c r="H278" s="143">
        <v>326.75</v>
      </c>
      <c r="I278" s="144"/>
      <c r="L278" s="140"/>
      <c r="M278" s="145"/>
      <c r="T278" s="146"/>
      <c r="AT278" s="141" t="s">
        <v>132</v>
      </c>
      <c r="AU278" s="141" t="s">
        <v>79</v>
      </c>
      <c r="AV278" s="12" t="s">
        <v>79</v>
      </c>
      <c r="AW278" s="12" t="s">
        <v>33</v>
      </c>
      <c r="AX278" s="12" t="s">
        <v>77</v>
      </c>
      <c r="AY278" s="141" t="s">
        <v>118</v>
      </c>
    </row>
    <row r="279" spans="2:65" s="12" customFormat="1">
      <c r="B279" s="140"/>
      <c r="D279" s="134" t="s">
        <v>132</v>
      </c>
      <c r="F279" s="142" t="s">
        <v>429</v>
      </c>
      <c r="H279" s="143">
        <v>392.1</v>
      </c>
      <c r="I279" s="144"/>
      <c r="L279" s="140"/>
      <c r="M279" s="145"/>
      <c r="T279" s="146"/>
      <c r="AT279" s="141" t="s">
        <v>132</v>
      </c>
      <c r="AU279" s="141" t="s">
        <v>79</v>
      </c>
      <c r="AV279" s="12" t="s">
        <v>79</v>
      </c>
      <c r="AW279" s="12" t="s">
        <v>4</v>
      </c>
      <c r="AX279" s="12" t="s">
        <v>77</v>
      </c>
      <c r="AY279" s="141" t="s">
        <v>118</v>
      </c>
    </row>
    <row r="280" spans="2:65" s="1" customFormat="1" ht="24.15" customHeight="1">
      <c r="B280" s="30"/>
      <c r="C280" s="121" t="s">
        <v>430</v>
      </c>
      <c r="D280" s="121" t="s">
        <v>121</v>
      </c>
      <c r="E280" s="122" t="s">
        <v>431</v>
      </c>
      <c r="F280" s="123" t="s">
        <v>432</v>
      </c>
      <c r="G280" s="124" t="s">
        <v>124</v>
      </c>
      <c r="H280" s="125">
        <v>378.75</v>
      </c>
      <c r="I280" s="126"/>
      <c r="J280" s="127">
        <f>ROUND(I280*H280,2)</f>
        <v>0</v>
      </c>
      <c r="K280" s="123" t="s">
        <v>125</v>
      </c>
      <c r="L280" s="30"/>
      <c r="M280" s="128" t="s">
        <v>18</v>
      </c>
      <c r="N280" s="129" t="s">
        <v>42</v>
      </c>
      <c r="P280" s="130">
        <f>O280*H280</f>
        <v>0</v>
      </c>
      <c r="Q280" s="130">
        <v>0</v>
      </c>
      <c r="R280" s="130">
        <f>Q280*H280</f>
        <v>0</v>
      </c>
      <c r="S280" s="130">
        <v>0</v>
      </c>
      <c r="T280" s="131">
        <f>S280*H280</f>
        <v>0</v>
      </c>
      <c r="AR280" s="132" t="s">
        <v>230</v>
      </c>
      <c r="AT280" s="132" t="s">
        <v>121</v>
      </c>
      <c r="AU280" s="132" t="s">
        <v>79</v>
      </c>
      <c r="AY280" s="15" t="s">
        <v>118</v>
      </c>
      <c r="BE280" s="133">
        <f>IF(N280="základní",J280,0)</f>
        <v>0</v>
      </c>
      <c r="BF280" s="133">
        <f>IF(N280="snížená",J280,0)</f>
        <v>0</v>
      </c>
      <c r="BG280" s="133">
        <f>IF(N280="zákl. přenesená",J280,0)</f>
        <v>0</v>
      </c>
      <c r="BH280" s="133">
        <f>IF(N280="sníž. přenesená",J280,0)</f>
        <v>0</v>
      </c>
      <c r="BI280" s="133">
        <f>IF(N280="nulová",J280,0)</f>
        <v>0</v>
      </c>
      <c r="BJ280" s="15" t="s">
        <v>77</v>
      </c>
      <c r="BK280" s="133">
        <f>ROUND(I280*H280,2)</f>
        <v>0</v>
      </c>
      <c r="BL280" s="15" t="s">
        <v>230</v>
      </c>
      <c r="BM280" s="132" t="s">
        <v>433</v>
      </c>
    </row>
    <row r="281" spans="2:65" s="1" customFormat="1" ht="19.2">
      <c r="B281" s="30"/>
      <c r="D281" s="134" t="s">
        <v>128</v>
      </c>
      <c r="F281" s="135" t="s">
        <v>434</v>
      </c>
      <c r="I281" s="136"/>
      <c r="L281" s="30"/>
      <c r="M281" s="137"/>
      <c r="T281" s="51"/>
      <c r="AT281" s="15" t="s">
        <v>128</v>
      </c>
      <c r="AU281" s="15" t="s">
        <v>79</v>
      </c>
    </row>
    <row r="282" spans="2:65" s="1" customFormat="1">
      <c r="B282" s="30"/>
      <c r="D282" s="138" t="s">
        <v>130</v>
      </c>
      <c r="F282" s="139" t="s">
        <v>435</v>
      </c>
      <c r="I282" s="136"/>
      <c r="L282" s="30"/>
      <c r="M282" s="137"/>
      <c r="T282" s="51"/>
      <c r="AT282" s="15" t="s">
        <v>130</v>
      </c>
      <c r="AU282" s="15" t="s">
        <v>79</v>
      </c>
    </row>
    <row r="283" spans="2:65" s="12" customFormat="1">
      <c r="B283" s="140"/>
      <c r="D283" s="134" t="s">
        <v>132</v>
      </c>
      <c r="E283" s="141" t="s">
        <v>18</v>
      </c>
      <c r="F283" s="142" t="s">
        <v>436</v>
      </c>
      <c r="H283" s="143">
        <v>68</v>
      </c>
      <c r="I283" s="144"/>
      <c r="L283" s="140"/>
      <c r="M283" s="145"/>
      <c r="T283" s="146"/>
      <c r="AT283" s="141" t="s">
        <v>132</v>
      </c>
      <c r="AU283" s="141" t="s">
        <v>79</v>
      </c>
      <c r="AV283" s="12" t="s">
        <v>79</v>
      </c>
      <c r="AW283" s="12" t="s">
        <v>33</v>
      </c>
      <c r="AX283" s="12" t="s">
        <v>71</v>
      </c>
      <c r="AY283" s="141" t="s">
        <v>118</v>
      </c>
    </row>
    <row r="284" spans="2:65" s="12" customFormat="1">
      <c r="B284" s="140"/>
      <c r="D284" s="134" t="s">
        <v>132</v>
      </c>
      <c r="E284" s="141" t="s">
        <v>18</v>
      </c>
      <c r="F284" s="142" t="s">
        <v>437</v>
      </c>
      <c r="H284" s="143">
        <v>88</v>
      </c>
      <c r="I284" s="144"/>
      <c r="L284" s="140"/>
      <c r="M284" s="145"/>
      <c r="T284" s="146"/>
      <c r="AT284" s="141" t="s">
        <v>132</v>
      </c>
      <c r="AU284" s="141" t="s">
        <v>79</v>
      </c>
      <c r="AV284" s="12" t="s">
        <v>79</v>
      </c>
      <c r="AW284" s="12" t="s">
        <v>33</v>
      </c>
      <c r="AX284" s="12" t="s">
        <v>71</v>
      </c>
      <c r="AY284" s="141" t="s">
        <v>118</v>
      </c>
    </row>
    <row r="285" spans="2:65" s="12" customFormat="1">
      <c r="B285" s="140"/>
      <c r="D285" s="134" t="s">
        <v>132</v>
      </c>
      <c r="E285" s="141" t="s">
        <v>18</v>
      </c>
      <c r="F285" s="142" t="s">
        <v>438</v>
      </c>
      <c r="H285" s="143">
        <v>222.75</v>
      </c>
      <c r="I285" s="144"/>
      <c r="L285" s="140"/>
      <c r="M285" s="145"/>
      <c r="T285" s="146"/>
      <c r="AT285" s="141" t="s">
        <v>132</v>
      </c>
      <c r="AU285" s="141" t="s">
        <v>79</v>
      </c>
      <c r="AV285" s="12" t="s">
        <v>79</v>
      </c>
      <c r="AW285" s="12" t="s">
        <v>33</v>
      </c>
      <c r="AX285" s="12" t="s">
        <v>71</v>
      </c>
      <c r="AY285" s="141" t="s">
        <v>118</v>
      </c>
    </row>
    <row r="286" spans="2:65" s="13" customFormat="1">
      <c r="B286" s="148"/>
      <c r="D286" s="134" t="s">
        <v>132</v>
      </c>
      <c r="E286" s="149" t="s">
        <v>18</v>
      </c>
      <c r="F286" s="150" t="s">
        <v>262</v>
      </c>
      <c r="H286" s="151">
        <v>378.75</v>
      </c>
      <c r="I286" s="152"/>
      <c r="L286" s="148"/>
      <c r="M286" s="153"/>
      <c r="T286" s="154"/>
      <c r="AT286" s="149" t="s">
        <v>132</v>
      </c>
      <c r="AU286" s="149" t="s">
        <v>79</v>
      </c>
      <c r="AV286" s="13" t="s">
        <v>126</v>
      </c>
      <c r="AW286" s="13" t="s">
        <v>33</v>
      </c>
      <c r="AX286" s="13" t="s">
        <v>77</v>
      </c>
      <c r="AY286" s="149" t="s">
        <v>118</v>
      </c>
    </row>
    <row r="287" spans="2:65" s="1" customFormat="1" ht="16.5" customHeight="1">
      <c r="B287" s="30"/>
      <c r="C287" s="155" t="s">
        <v>439</v>
      </c>
      <c r="D287" s="155" t="s">
        <v>283</v>
      </c>
      <c r="E287" s="156" t="s">
        <v>440</v>
      </c>
      <c r="F287" s="157" t="s">
        <v>441</v>
      </c>
      <c r="G287" s="158" t="s">
        <v>124</v>
      </c>
      <c r="H287" s="159">
        <v>437.45600000000002</v>
      </c>
      <c r="I287" s="160"/>
      <c r="J287" s="161">
        <f>ROUND(I287*H287,2)</f>
        <v>0</v>
      </c>
      <c r="K287" s="157" t="s">
        <v>125</v>
      </c>
      <c r="L287" s="162"/>
      <c r="M287" s="163" t="s">
        <v>18</v>
      </c>
      <c r="N287" s="164" t="s">
        <v>42</v>
      </c>
      <c r="P287" s="130">
        <f>O287*H287</f>
        <v>0</v>
      </c>
      <c r="Q287" s="130">
        <v>2.9999999999999997E-4</v>
      </c>
      <c r="R287" s="130">
        <f>Q287*H287</f>
        <v>0.13123679999999999</v>
      </c>
      <c r="S287" s="130">
        <v>0</v>
      </c>
      <c r="T287" s="131">
        <f>S287*H287</f>
        <v>0</v>
      </c>
      <c r="AR287" s="132" t="s">
        <v>286</v>
      </c>
      <c r="AT287" s="132" t="s">
        <v>283</v>
      </c>
      <c r="AU287" s="132" t="s">
        <v>79</v>
      </c>
      <c r="AY287" s="15" t="s">
        <v>118</v>
      </c>
      <c r="BE287" s="133">
        <f>IF(N287="základní",J287,0)</f>
        <v>0</v>
      </c>
      <c r="BF287" s="133">
        <f>IF(N287="snížená",J287,0)</f>
        <v>0</v>
      </c>
      <c r="BG287" s="133">
        <f>IF(N287="zákl. přenesená",J287,0)</f>
        <v>0</v>
      </c>
      <c r="BH287" s="133">
        <f>IF(N287="sníž. přenesená",J287,0)</f>
        <v>0</v>
      </c>
      <c r="BI287" s="133">
        <f>IF(N287="nulová",J287,0)</f>
        <v>0</v>
      </c>
      <c r="BJ287" s="15" t="s">
        <v>77</v>
      </c>
      <c r="BK287" s="133">
        <f>ROUND(I287*H287,2)</f>
        <v>0</v>
      </c>
      <c r="BL287" s="15" t="s">
        <v>230</v>
      </c>
      <c r="BM287" s="132" t="s">
        <v>442</v>
      </c>
    </row>
    <row r="288" spans="2:65" s="1" customFormat="1">
      <c r="B288" s="30"/>
      <c r="D288" s="134" t="s">
        <v>128</v>
      </c>
      <c r="F288" s="135" t="s">
        <v>441</v>
      </c>
      <c r="I288" s="136"/>
      <c r="L288" s="30"/>
      <c r="M288" s="137"/>
      <c r="T288" s="51"/>
      <c r="AT288" s="15" t="s">
        <v>128</v>
      </c>
      <c r="AU288" s="15" t="s">
        <v>79</v>
      </c>
    </row>
    <row r="289" spans="2:65" s="12" customFormat="1">
      <c r="B289" s="140"/>
      <c r="D289" s="134" t="s">
        <v>132</v>
      </c>
      <c r="F289" s="142" t="s">
        <v>443</v>
      </c>
      <c r="H289" s="143">
        <v>437.45600000000002</v>
      </c>
      <c r="I289" s="144"/>
      <c r="L289" s="140"/>
      <c r="M289" s="145"/>
      <c r="T289" s="146"/>
      <c r="AT289" s="141" t="s">
        <v>132</v>
      </c>
      <c r="AU289" s="141" t="s">
        <v>79</v>
      </c>
      <c r="AV289" s="12" t="s">
        <v>79</v>
      </c>
      <c r="AW289" s="12" t="s">
        <v>4</v>
      </c>
      <c r="AX289" s="12" t="s">
        <v>77</v>
      </c>
      <c r="AY289" s="141" t="s">
        <v>118</v>
      </c>
    </row>
    <row r="290" spans="2:65" s="1" customFormat="1" ht="24.15" customHeight="1">
      <c r="B290" s="30"/>
      <c r="C290" s="121" t="s">
        <v>444</v>
      </c>
      <c r="D290" s="121" t="s">
        <v>121</v>
      </c>
      <c r="E290" s="122" t="s">
        <v>445</v>
      </c>
      <c r="F290" s="123" t="s">
        <v>446</v>
      </c>
      <c r="G290" s="124" t="s">
        <v>124</v>
      </c>
      <c r="H290" s="125">
        <v>378.75</v>
      </c>
      <c r="I290" s="126"/>
      <c r="J290" s="127">
        <f>ROUND(I290*H290,2)</f>
        <v>0</v>
      </c>
      <c r="K290" s="123" t="s">
        <v>18</v>
      </c>
      <c r="L290" s="30"/>
      <c r="M290" s="128" t="s">
        <v>18</v>
      </c>
      <c r="N290" s="129" t="s">
        <v>42</v>
      </c>
      <c r="P290" s="130">
        <f>O290*H290</f>
        <v>0</v>
      </c>
      <c r="Q290" s="130">
        <v>0</v>
      </c>
      <c r="R290" s="130">
        <f>Q290*H290</f>
        <v>0</v>
      </c>
      <c r="S290" s="130">
        <v>0</v>
      </c>
      <c r="T290" s="131">
        <f>S290*H290</f>
        <v>0</v>
      </c>
      <c r="AR290" s="132" t="s">
        <v>230</v>
      </c>
      <c r="AT290" s="132" t="s">
        <v>121</v>
      </c>
      <c r="AU290" s="132" t="s">
        <v>79</v>
      </c>
      <c r="AY290" s="15" t="s">
        <v>118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5" t="s">
        <v>77</v>
      </c>
      <c r="BK290" s="133">
        <f>ROUND(I290*H290,2)</f>
        <v>0</v>
      </c>
      <c r="BL290" s="15" t="s">
        <v>230</v>
      </c>
      <c r="BM290" s="132" t="s">
        <v>447</v>
      </c>
    </row>
    <row r="291" spans="2:65" s="1" customFormat="1">
      <c r="B291" s="30"/>
      <c r="D291" s="134" t="s">
        <v>128</v>
      </c>
      <c r="F291" s="135" t="s">
        <v>448</v>
      </c>
      <c r="I291" s="136"/>
      <c r="L291" s="30"/>
      <c r="M291" s="137"/>
      <c r="T291" s="51"/>
      <c r="AT291" s="15" t="s">
        <v>128</v>
      </c>
      <c r="AU291" s="15" t="s">
        <v>79</v>
      </c>
    </row>
    <row r="292" spans="2:65" s="1" customFormat="1" ht="48">
      <c r="B292" s="30"/>
      <c r="D292" s="134" t="s">
        <v>146</v>
      </c>
      <c r="F292" s="147" t="s">
        <v>449</v>
      </c>
      <c r="I292" s="136"/>
      <c r="L292" s="30"/>
      <c r="M292" s="137"/>
      <c r="T292" s="51"/>
      <c r="AT292" s="15" t="s">
        <v>146</v>
      </c>
      <c r="AU292" s="15" t="s">
        <v>79</v>
      </c>
    </row>
    <row r="293" spans="2:65" s="1" customFormat="1" ht="24.15" customHeight="1">
      <c r="B293" s="30"/>
      <c r="C293" s="121" t="s">
        <v>450</v>
      </c>
      <c r="D293" s="121" t="s">
        <v>121</v>
      </c>
      <c r="E293" s="122" t="s">
        <v>451</v>
      </c>
      <c r="F293" s="123" t="s">
        <v>452</v>
      </c>
      <c r="G293" s="124" t="s">
        <v>205</v>
      </c>
      <c r="H293" s="125">
        <v>2.8559999999999999</v>
      </c>
      <c r="I293" s="126"/>
      <c r="J293" s="127">
        <f>ROUND(I293*H293,2)</f>
        <v>0</v>
      </c>
      <c r="K293" s="123" t="s">
        <v>125</v>
      </c>
      <c r="L293" s="30"/>
      <c r="M293" s="128" t="s">
        <v>18</v>
      </c>
      <c r="N293" s="129" t="s">
        <v>42</v>
      </c>
      <c r="P293" s="130">
        <f>O293*H293</f>
        <v>0</v>
      </c>
      <c r="Q293" s="130">
        <v>0</v>
      </c>
      <c r="R293" s="130">
        <f>Q293*H293</f>
        <v>0</v>
      </c>
      <c r="S293" s="130">
        <v>0</v>
      </c>
      <c r="T293" s="131">
        <f>S293*H293</f>
        <v>0</v>
      </c>
      <c r="AR293" s="132" t="s">
        <v>230</v>
      </c>
      <c r="AT293" s="132" t="s">
        <v>121</v>
      </c>
      <c r="AU293" s="132" t="s">
        <v>79</v>
      </c>
      <c r="AY293" s="15" t="s">
        <v>118</v>
      </c>
      <c r="BE293" s="133">
        <f>IF(N293="základní",J293,0)</f>
        <v>0</v>
      </c>
      <c r="BF293" s="133">
        <f>IF(N293="snížená",J293,0)</f>
        <v>0</v>
      </c>
      <c r="BG293" s="133">
        <f>IF(N293="zákl. přenesená",J293,0)</f>
        <v>0</v>
      </c>
      <c r="BH293" s="133">
        <f>IF(N293="sníž. přenesená",J293,0)</f>
        <v>0</v>
      </c>
      <c r="BI293" s="133">
        <f>IF(N293="nulová",J293,0)</f>
        <v>0</v>
      </c>
      <c r="BJ293" s="15" t="s">
        <v>77</v>
      </c>
      <c r="BK293" s="133">
        <f>ROUND(I293*H293,2)</f>
        <v>0</v>
      </c>
      <c r="BL293" s="15" t="s">
        <v>230</v>
      </c>
      <c r="BM293" s="132" t="s">
        <v>453</v>
      </c>
    </row>
    <row r="294" spans="2:65" s="1" customFormat="1" ht="28.8">
      <c r="B294" s="30"/>
      <c r="D294" s="134" t="s">
        <v>128</v>
      </c>
      <c r="F294" s="135" t="s">
        <v>454</v>
      </c>
      <c r="I294" s="136"/>
      <c r="L294" s="30"/>
      <c r="M294" s="137"/>
      <c r="T294" s="51"/>
      <c r="AT294" s="15" t="s">
        <v>128</v>
      </c>
      <c r="AU294" s="15" t="s">
        <v>79</v>
      </c>
    </row>
    <row r="295" spans="2:65" s="1" customFormat="1">
      <c r="B295" s="30"/>
      <c r="D295" s="138" t="s">
        <v>130</v>
      </c>
      <c r="F295" s="139" t="s">
        <v>455</v>
      </c>
      <c r="I295" s="136"/>
      <c r="L295" s="30"/>
      <c r="M295" s="137"/>
      <c r="T295" s="51"/>
      <c r="AT295" s="15" t="s">
        <v>130</v>
      </c>
      <c r="AU295" s="15" t="s">
        <v>79</v>
      </c>
    </row>
    <row r="296" spans="2:65" s="1" customFormat="1" ht="24.15" customHeight="1">
      <c r="B296" s="30"/>
      <c r="C296" s="121" t="s">
        <v>456</v>
      </c>
      <c r="D296" s="121" t="s">
        <v>121</v>
      </c>
      <c r="E296" s="122" t="s">
        <v>457</v>
      </c>
      <c r="F296" s="123" t="s">
        <v>458</v>
      </c>
      <c r="G296" s="124" t="s">
        <v>459</v>
      </c>
      <c r="H296" s="165"/>
      <c r="I296" s="126"/>
      <c r="J296" s="127">
        <f>ROUND(I296*H296,2)</f>
        <v>0</v>
      </c>
      <c r="K296" s="123" t="s">
        <v>125</v>
      </c>
      <c r="L296" s="30"/>
      <c r="M296" s="128" t="s">
        <v>18</v>
      </c>
      <c r="N296" s="129" t="s">
        <v>42</v>
      </c>
      <c r="P296" s="130">
        <f>O296*H296</f>
        <v>0</v>
      </c>
      <c r="Q296" s="130">
        <v>0</v>
      </c>
      <c r="R296" s="130">
        <f>Q296*H296</f>
        <v>0</v>
      </c>
      <c r="S296" s="130">
        <v>0</v>
      </c>
      <c r="T296" s="131">
        <f>S296*H296</f>
        <v>0</v>
      </c>
      <c r="AR296" s="132" t="s">
        <v>230</v>
      </c>
      <c r="AT296" s="132" t="s">
        <v>121</v>
      </c>
      <c r="AU296" s="132" t="s">
        <v>79</v>
      </c>
      <c r="AY296" s="15" t="s">
        <v>118</v>
      </c>
      <c r="BE296" s="133">
        <f>IF(N296="základní",J296,0)</f>
        <v>0</v>
      </c>
      <c r="BF296" s="133">
        <f>IF(N296="snížená",J296,0)</f>
        <v>0</v>
      </c>
      <c r="BG296" s="133">
        <f>IF(N296="zákl. přenesená",J296,0)</f>
        <v>0</v>
      </c>
      <c r="BH296" s="133">
        <f>IF(N296="sníž. přenesená",J296,0)</f>
        <v>0</v>
      </c>
      <c r="BI296" s="133">
        <f>IF(N296="nulová",J296,0)</f>
        <v>0</v>
      </c>
      <c r="BJ296" s="15" t="s">
        <v>77</v>
      </c>
      <c r="BK296" s="133">
        <f>ROUND(I296*H296,2)</f>
        <v>0</v>
      </c>
      <c r="BL296" s="15" t="s">
        <v>230</v>
      </c>
      <c r="BM296" s="132" t="s">
        <v>460</v>
      </c>
    </row>
    <row r="297" spans="2:65" s="1" customFormat="1" ht="38.4">
      <c r="B297" s="30"/>
      <c r="D297" s="134" t="s">
        <v>128</v>
      </c>
      <c r="F297" s="135" t="s">
        <v>461</v>
      </c>
      <c r="I297" s="136"/>
      <c r="L297" s="30"/>
      <c r="M297" s="137"/>
      <c r="T297" s="51"/>
      <c r="AT297" s="15" t="s">
        <v>128</v>
      </c>
      <c r="AU297" s="15" t="s">
        <v>79</v>
      </c>
    </row>
    <row r="298" spans="2:65" s="1" customFormat="1">
      <c r="B298" s="30"/>
      <c r="D298" s="138" t="s">
        <v>130</v>
      </c>
      <c r="F298" s="139" t="s">
        <v>462</v>
      </c>
      <c r="I298" s="136"/>
      <c r="L298" s="30"/>
      <c r="M298" s="137"/>
      <c r="T298" s="51"/>
      <c r="AT298" s="15" t="s">
        <v>130</v>
      </c>
      <c r="AU298" s="15" t="s">
        <v>79</v>
      </c>
    </row>
    <row r="299" spans="2:65" s="1" customFormat="1" ht="33" customHeight="1">
      <c r="B299" s="30"/>
      <c r="C299" s="121" t="s">
        <v>463</v>
      </c>
      <c r="D299" s="121" t="s">
        <v>121</v>
      </c>
      <c r="E299" s="122" t="s">
        <v>464</v>
      </c>
      <c r="F299" s="123" t="s">
        <v>465</v>
      </c>
      <c r="G299" s="124" t="s">
        <v>459</v>
      </c>
      <c r="H299" s="165"/>
      <c r="I299" s="126"/>
      <c r="J299" s="127">
        <f>ROUND(I299*H299,2)</f>
        <v>0</v>
      </c>
      <c r="K299" s="123" t="s">
        <v>125</v>
      </c>
      <c r="L299" s="30"/>
      <c r="M299" s="128" t="s">
        <v>18</v>
      </c>
      <c r="N299" s="129" t="s">
        <v>42</v>
      </c>
      <c r="P299" s="130">
        <f>O299*H299</f>
        <v>0</v>
      </c>
      <c r="Q299" s="130">
        <v>0</v>
      </c>
      <c r="R299" s="130">
        <f>Q299*H299</f>
        <v>0</v>
      </c>
      <c r="S299" s="130">
        <v>0</v>
      </c>
      <c r="T299" s="131">
        <f>S299*H299</f>
        <v>0</v>
      </c>
      <c r="AR299" s="132" t="s">
        <v>230</v>
      </c>
      <c r="AT299" s="132" t="s">
        <v>121</v>
      </c>
      <c r="AU299" s="132" t="s">
        <v>79</v>
      </c>
      <c r="AY299" s="15" t="s">
        <v>118</v>
      </c>
      <c r="BE299" s="133">
        <f>IF(N299="základní",J299,0)</f>
        <v>0</v>
      </c>
      <c r="BF299" s="133">
        <f>IF(N299="snížená",J299,0)</f>
        <v>0</v>
      </c>
      <c r="BG299" s="133">
        <f>IF(N299="zákl. přenesená",J299,0)</f>
        <v>0</v>
      </c>
      <c r="BH299" s="133">
        <f>IF(N299="sníž. přenesená",J299,0)</f>
        <v>0</v>
      </c>
      <c r="BI299" s="133">
        <f>IF(N299="nulová",J299,0)</f>
        <v>0</v>
      </c>
      <c r="BJ299" s="15" t="s">
        <v>77</v>
      </c>
      <c r="BK299" s="133">
        <f>ROUND(I299*H299,2)</f>
        <v>0</v>
      </c>
      <c r="BL299" s="15" t="s">
        <v>230</v>
      </c>
      <c r="BM299" s="132" t="s">
        <v>466</v>
      </c>
    </row>
    <row r="300" spans="2:65" s="1" customFormat="1" ht="48">
      <c r="B300" s="30"/>
      <c r="D300" s="134" t="s">
        <v>128</v>
      </c>
      <c r="F300" s="135" t="s">
        <v>467</v>
      </c>
      <c r="I300" s="136"/>
      <c r="L300" s="30"/>
      <c r="M300" s="137"/>
      <c r="T300" s="51"/>
      <c r="AT300" s="15" t="s">
        <v>128</v>
      </c>
      <c r="AU300" s="15" t="s">
        <v>79</v>
      </c>
    </row>
    <row r="301" spans="2:65" s="1" customFormat="1">
      <c r="B301" s="30"/>
      <c r="D301" s="138" t="s">
        <v>130</v>
      </c>
      <c r="F301" s="139" t="s">
        <v>468</v>
      </c>
      <c r="I301" s="136"/>
      <c r="L301" s="30"/>
      <c r="M301" s="137"/>
      <c r="T301" s="51"/>
      <c r="AT301" s="15" t="s">
        <v>130</v>
      </c>
      <c r="AU301" s="15" t="s">
        <v>79</v>
      </c>
    </row>
    <row r="302" spans="2:65" s="12" customFormat="1" ht="20.399999999999999">
      <c r="B302" s="140"/>
      <c r="D302" s="134" t="s">
        <v>132</v>
      </c>
      <c r="F302" s="142" t="s">
        <v>469</v>
      </c>
      <c r="H302" s="143">
        <v>1</v>
      </c>
      <c r="I302" s="144"/>
      <c r="L302" s="140"/>
      <c r="M302" s="145"/>
      <c r="T302" s="146"/>
      <c r="AT302" s="141" t="s">
        <v>132</v>
      </c>
      <c r="AU302" s="141" t="s">
        <v>79</v>
      </c>
      <c r="AV302" s="12" t="s">
        <v>79</v>
      </c>
      <c r="AW302" s="12" t="s">
        <v>4</v>
      </c>
      <c r="AX302" s="12" t="s">
        <v>77</v>
      </c>
      <c r="AY302" s="141" t="s">
        <v>118</v>
      </c>
    </row>
    <row r="303" spans="2:65" s="11" customFormat="1" ht="22.8" customHeight="1">
      <c r="B303" s="109"/>
      <c r="D303" s="110" t="s">
        <v>70</v>
      </c>
      <c r="E303" s="119" t="s">
        <v>470</v>
      </c>
      <c r="F303" s="119" t="s">
        <v>471</v>
      </c>
      <c r="I303" s="112"/>
      <c r="J303" s="120">
        <f>BK303</f>
        <v>0</v>
      </c>
      <c r="L303" s="109"/>
      <c r="M303" s="114"/>
      <c r="P303" s="115">
        <f>SUM(P304:P348)</f>
        <v>0</v>
      </c>
      <c r="R303" s="115">
        <f>SUM(R304:R348)</f>
        <v>0.65898000000000001</v>
      </c>
      <c r="T303" s="116">
        <f>SUM(T304:T348)</f>
        <v>0.68174999999999997</v>
      </c>
      <c r="AR303" s="110" t="s">
        <v>79</v>
      </c>
      <c r="AT303" s="117" t="s">
        <v>70</v>
      </c>
      <c r="AU303" s="117" t="s">
        <v>77</v>
      </c>
      <c r="AY303" s="110" t="s">
        <v>118</v>
      </c>
      <c r="BK303" s="118">
        <f>SUM(BK304:BK348)</f>
        <v>0</v>
      </c>
    </row>
    <row r="304" spans="2:65" s="1" customFormat="1" ht="44.25" customHeight="1">
      <c r="B304" s="30"/>
      <c r="C304" s="121" t="s">
        <v>472</v>
      </c>
      <c r="D304" s="121" t="s">
        <v>121</v>
      </c>
      <c r="E304" s="122" t="s">
        <v>473</v>
      </c>
      <c r="F304" s="123" t="s">
        <v>474</v>
      </c>
      <c r="G304" s="124" t="s">
        <v>124</v>
      </c>
      <c r="H304" s="125">
        <v>378.75</v>
      </c>
      <c r="I304" s="126"/>
      <c r="J304" s="127">
        <f>ROUND(I304*H304,2)</f>
        <v>0</v>
      </c>
      <c r="K304" s="123" t="s">
        <v>184</v>
      </c>
      <c r="L304" s="30"/>
      <c r="M304" s="128" t="s">
        <v>18</v>
      </c>
      <c r="N304" s="129" t="s">
        <v>42</v>
      </c>
      <c r="P304" s="130">
        <f>O304*H304</f>
        <v>0</v>
      </c>
      <c r="Q304" s="130">
        <v>0</v>
      </c>
      <c r="R304" s="130">
        <f>Q304*H304</f>
        <v>0</v>
      </c>
      <c r="S304" s="130">
        <v>1.8E-3</v>
      </c>
      <c r="T304" s="131">
        <f>S304*H304</f>
        <v>0.68174999999999997</v>
      </c>
      <c r="AR304" s="132" t="s">
        <v>230</v>
      </c>
      <c r="AT304" s="132" t="s">
        <v>121</v>
      </c>
      <c r="AU304" s="132" t="s">
        <v>79</v>
      </c>
      <c r="AY304" s="15" t="s">
        <v>118</v>
      </c>
      <c r="BE304" s="133">
        <f>IF(N304="základní",J304,0)</f>
        <v>0</v>
      </c>
      <c r="BF304" s="133">
        <f>IF(N304="snížená",J304,0)</f>
        <v>0</v>
      </c>
      <c r="BG304" s="133">
        <f>IF(N304="zákl. přenesená",J304,0)</f>
        <v>0</v>
      </c>
      <c r="BH304" s="133">
        <f>IF(N304="sníž. přenesená",J304,0)</f>
        <v>0</v>
      </c>
      <c r="BI304" s="133">
        <f>IF(N304="nulová",J304,0)</f>
        <v>0</v>
      </c>
      <c r="BJ304" s="15" t="s">
        <v>77</v>
      </c>
      <c r="BK304" s="133">
        <f>ROUND(I304*H304,2)</f>
        <v>0</v>
      </c>
      <c r="BL304" s="15" t="s">
        <v>230</v>
      </c>
      <c r="BM304" s="132" t="s">
        <v>475</v>
      </c>
    </row>
    <row r="305" spans="2:65" s="1" customFormat="1" ht="28.8">
      <c r="B305" s="30"/>
      <c r="D305" s="134" t="s">
        <v>128</v>
      </c>
      <c r="F305" s="135" t="s">
        <v>474</v>
      </c>
      <c r="I305" s="136"/>
      <c r="L305" s="30"/>
      <c r="M305" s="137"/>
      <c r="T305" s="51"/>
      <c r="AT305" s="15" t="s">
        <v>128</v>
      </c>
      <c r="AU305" s="15" t="s">
        <v>79</v>
      </c>
    </row>
    <row r="306" spans="2:65" s="1" customFormat="1">
      <c r="B306" s="30"/>
      <c r="D306" s="138" t="s">
        <v>130</v>
      </c>
      <c r="F306" s="139" t="s">
        <v>476</v>
      </c>
      <c r="I306" s="136"/>
      <c r="L306" s="30"/>
      <c r="M306" s="137"/>
      <c r="T306" s="51"/>
      <c r="AT306" s="15" t="s">
        <v>130</v>
      </c>
      <c r="AU306" s="15" t="s">
        <v>79</v>
      </c>
    </row>
    <row r="307" spans="2:65" s="1" customFormat="1" ht="19.2">
      <c r="B307" s="30"/>
      <c r="D307" s="134" t="s">
        <v>146</v>
      </c>
      <c r="F307" s="147" t="s">
        <v>477</v>
      </c>
      <c r="I307" s="136"/>
      <c r="L307" s="30"/>
      <c r="M307" s="137"/>
      <c r="T307" s="51"/>
      <c r="AT307" s="15" t="s">
        <v>146</v>
      </c>
      <c r="AU307" s="15" t="s">
        <v>79</v>
      </c>
    </row>
    <row r="308" spans="2:65" s="1" customFormat="1" ht="33" customHeight="1">
      <c r="B308" s="30"/>
      <c r="C308" s="121" t="s">
        <v>478</v>
      </c>
      <c r="D308" s="121" t="s">
        <v>121</v>
      </c>
      <c r="E308" s="122" t="s">
        <v>479</v>
      </c>
      <c r="F308" s="123" t="s">
        <v>480</v>
      </c>
      <c r="G308" s="124" t="s">
        <v>124</v>
      </c>
      <c r="H308" s="125">
        <v>28</v>
      </c>
      <c r="I308" s="126"/>
      <c r="J308" s="127">
        <f>ROUND(I308*H308,2)</f>
        <v>0</v>
      </c>
      <c r="K308" s="123" t="s">
        <v>125</v>
      </c>
      <c r="L308" s="30"/>
      <c r="M308" s="128" t="s">
        <v>18</v>
      </c>
      <c r="N308" s="129" t="s">
        <v>42</v>
      </c>
      <c r="P308" s="130">
        <f>O308*H308</f>
        <v>0</v>
      </c>
      <c r="Q308" s="130">
        <v>1.16E-3</v>
      </c>
      <c r="R308" s="130">
        <f>Q308*H308</f>
        <v>3.2480000000000002E-2</v>
      </c>
      <c r="S308" s="130">
        <v>0</v>
      </c>
      <c r="T308" s="131">
        <f>S308*H308</f>
        <v>0</v>
      </c>
      <c r="AR308" s="132" t="s">
        <v>230</v>
      </c>
      <c r="AT308" s="132" t="s">
        <v>121</v>
      </c>
      <c r="AU308" s="132" t="s">
        <v>79</v>
      </c>
      <c r="AY308" s="15" t="s">
        <v>118</v>
      </c>
      <c r="BE308" s="133">
        <f>IF(N308="základní",J308,0)</f>
        <v>0</v>
      </c>
      <c r="BF308" s="133">
        <f>IF(N308="snížená",J308,0)</f>
        <v>0</v>
      </c>
      <c r="BG308" s="133">
        <f>IF(N308="zákl. přenesená",J308,0)</f>
        <v>0</v>
      </c>
      <c r="BH308" s="133">
        <f>IF(N308="sníž. přenesená",J308,0)</f>
        <v>0</v>
      </c>
      <c r="BI308" s="133">
        <f>IF(N308="nulová",J308,0)</f>
        <v>0</v>
      </c>
      <c r="BJ308" s="15" t="s">
        <v>77</v>
      </c>
      <c r="BK308" s="133">
        <f>ROUND(I308*H308,2)</f>
        <v>0</v>
      </c>
      <c r="BL308" s="15" t="s">
        <v>230</v>
      </c>
      <c r="BM308" s="132" t="s">
        <v>481</v>
      </c>
    </row>
    <row r="309" spans="2:65" s="1" customFormat="1" ht="28.8">
      <c r="B309" s="30"/>
      <c r="D309" s="134" t="s">
        <v>128</v>
      </c>
      <c r="F309" s="135" t="s">
        <v>482</v>
      </c>
      <c r="I309" s="136"/>
      <c r="L309" s="30"/>
      <c r="M309" s="137"/>
      <c r="T309" s="51"/>
      <c r="AT309" s="15" t="s">
        <v>128</v>
      </c>
      <c r="AU309" s="15" t="s">
        <v>79</v>
      </c>
    </row>
    <row r="310" spans="2:65" s="1" customFormat="1">
      <c r="B310" s="30"/>
      <c r="D310" s="138" t="s">
        <v>130</v>
      </c>
      <c r="F310" s="139" t="s">
        <v>483</v>
      </c>
      <c r="I310" s="136"/>
      <c r="L310" s="30"/>
      <c r="M310" s="137"/>
      <c r="T310" s="51"/>
      <c r="AT310" s="15" t="s">
        <v>130</v>
      </c>
      <c r="AU310" s="15" t="s">
        <v>79</v>
      </c>
    </row>
    <row r="311" spans="2:65" s="1" customFormat="1" ht="19.2">
      <c r="B311" s="30"/>
      <c r="D311" s="134" t="s">
        <v>146</v>
      </c>
      <c r="F311" s="147" t="s">
        <v>484</v>
      </c>
      <c r="I311" s="136"/>
      <c r="L311" s="30"/>
      <c r="M311" s="137"/>
      <c r="T311" s="51"/>
      <c r="AT311" s="15" t="s">
        <v>146</v>
      </c>
      <c r="AU311" s="15" t="s">
        <v>79</v>
      </c>
    </row>
    <row r="312" spans="2:65" s="12" customFormat="1">
      <c r="B312" s="140"/>
      <c r="D312" s="134" t="s">
        <v>132</v>
      </c>
      <c r="E312" s="141" t="s">
        <v>18</v>
      </c>
      <c r="F312" s="142" t="s">
        <v>485</v>
      </c>
      <c r="H312" s="143">
        <v>28</v>
      </c>
      <c r="I312" s="144"/>
      <c r="L312" s="140"/>
      <c r="M312" s="145"/>
      <c r="T312" s="146"/>
      <c r="AT312" s="141" t="s">
        <v>132</v>
      </c>
      <c r="AU312" s="141" t="s">
        <v>79</v>
      </c>
      <c r="AV312" s="12" t="s">
        <v>79</v>
      </c>
      <c r="AW312" s="12" t="s">
        <v>33</v>
      </c>
      <c r="AX312" s="12" t="s">
        <v>77</v>
      </c>
      <c r="AY312" s="141" t="s">
        <v>118</v>
      </c>
    </row>
    <row r="313" spans="2:65" s="1" customFormat="1" ht="24.15" customHeight="1">
      <c r="B313" s="30"/>
      <c r="C313" s="155" t="s">
        <v>486</v>
      </c>
      <c r="D313" s="155" t="s">
        <v>283</v>
      </c>
      <c r="E313" s="156" t="s">
        <v>487</v>
      </c>
      <c r="F313" s="157" t="s">
        <v>488</v>
      </c>
      <c r="G313" s="158" t="s">
        <v>124</v>
      </c>
      <c r="H313" s="159">
        <v>29.4</v>
      </c>
      <c r="I313" s="160"/>
      <c r="J313" s="161">
        <f>ROUND(I313*H313,2)</f>
        <v>0</v>
      </c>
      <c r="K313" s="157" t="s">
        <v>125</v>
      </c>
      <c r="L313" s="162"/>
      <c r="M313" s="163" t="s">
        <v>18</v>
      </c>
      <c r="N313" s="164" t="s">
        <v>42</v>
      </c>
      <c r="P313" s="130">
        <f>O313*H313</f>
        <v>0</v>
      </c>
      <c r="Q313" s="130">
        <v>2.5000000000000001E-3</v>
      </c>
      <c r="R313" s="130">
        <f>Q313*H313</f>
        <v>7.3499999999999996E-2</v>
      </c>
      <c r="S313" s="130">
        <v>0</v>
      </c>
      <c r="T313" s="131">
        <f>S313*H313</f>
        <v>0</v>
      </c>
      <c r="AR313" s="132" t="s">
        <v>286</v>
      </c>
      <c r="AT313" s="132" t="s">
        <v>283</v>
      </c>
      <c r="AU313" s="132" t="s">
        <v>79</v>
      </c>
      <c r="AY313" s="15" t="s">
        <v>118</v>
      </c>
      <c r="BE313" s="133">
        <f>IF(N313="základní",J313,0)</f>
        <v>0</v>
      </c>
      <c r="BF313" s="133">
        <f>IF(N313="snížená",J313,0)</f>
        <v>0</v>
      </c>
      <c r="BG313" s="133">
        <f>IF(N313="zákl. přenesená",J313,0)</f>
        <v>0</v>
      </c>
      <c r="BH313" s="133">
        <f>IF(N313="sníž. přenesená",J313,0)</f>
        <v>0</v>
      </c>
      <c r="BI313" s="133">
        <f>IF(N313="nulová",J313,0)</f>
        <v>0</v>
      </c>
      <c r="BJ313" s="15" t="s">
        <v>77</v>
      </c>
      <c r="BK313" s="133">
        <f>ROUND(I313*H313,2)</f>
        <v>0</v>
      </c>
      <c r="BL313" s="15" t="s">
        <v>230</v>
      </c>
      <c r="BM313" s="132" t="s">
        <v>489</v>
      </c>
    </row>
    <row r="314" spans="2:65" s="1" customFormat="1" ht="19.2">
      <c r="B314" s="30"/>
      <c r="D314" s="134" t="s">
        <v>128</v>
      </c>
      <c r="F314" s="135" t="s">
        <v>488</v>
      </c>
      <c r="I314" s="136"/>
      <c r="L314" s="30"/>
      <c r="M314" s="137"/>
      <c r="T314" s="51"/>
      <c r="AT314" s="15" t="s">
        <v>128</v>
      </c>
      <c r="AU314" s="15" t="s">
        <v>79</v>
      </c>
    </row>
    <row r="315" spans="2:65" s="12" customFormat="1">
      <c r="B315" s="140"/>
      <c r="D315" s="134" t="s">
        <v>132</v>
      </c>
      <c r="F315" s="142" t="s">
        <v>490</v>
      </c>
      <c r="H315" s="143">
        <v>29.4</v>
      </c>
      <c r="I315" s="144"/>
      <c r="L315" s="140"/>
      <c r="M315" s="145"/>
      <c r="T315" s="146"/>
      <c r="AT315" s="141" t="s">
        <v>132</v>
      </c>
      <c r="AU315" s="141" t="s">
        <v>79</v>
      </c>
      <c r="AV315" s="12" t="s">
        <v>79</v>
      </c>
      <c r="AW315" s="12" t="s">
        <v>4</v>
      </c>
      <c r="AX315" s="12" t="s">
        <v>77</v>
      </c>
      <c r="AY315" s="141" t="s">
        <v>118</v>
      </c>
    </row>
    <row r="316" spans="2:65" s="1" customFormat="1" ht="37.799999999999997" customHeight="1">
      <c r="B316" s="30"/>
      <c r="C316" s="121" t="s">
        <v>491</v>
      </c>
      <c r="D316" s="121" t="s">
        <v>121</v>
      </c>
      <c r="E316" s="122" t="s">
        <v>492</v>
      </c>
      <c r="F316" s="123" t="s">
        <v>493</v>
      </c>
      <c r="G316" s="124" t="s">
        <v>124</v>
      </c>
      <c r="H316" s="125">
        <v>40</v>
      </c>
      <c r="I316" s="126"/>
      <c r="J316" s="127">
        <f>ROUND(I316*H316,2)</f>
        <v>0</v>
      </c>
      <c r="K316" s="123" t="s">
        <v>125</v>
      </c>
      <c r="L316" s="30"/>
      <c r="M316" s="128" t="s">
        <v>18</v>
      </c>
      <c r="N316" s="129" t="s">
        <v>42</v>
      </c>
      <c r="P316" s="130">
        <f>O316*H316</f>
        <v>0</v>
      </c>
      <c r="Q316" s="130">
        <v>1.2E-4</v>
      </c>
      <c r="R316" s="130">
        <f>Q316*H316</f>
        <v>4.8000000000000004E-3</v>
      </c>
      <c r="S316" s="130">
        <v>0</v>
      </c>
      <c r="T316" s="131">
        <f>S316*H316</f>
        <v>0</v>
      </c>
      <c r="AR316" s="132" t="s">
        <v>230</v>
      </c>
      <c r="AT316" s="132" t="s">
        <v>121</v>
      </c>
      <c r="AU316" s="132" t="s">
        <v>79</v>
      </c>
      <c r="AY316" s="15" t="s">
        <v>118</v>
      </c>
      <c r="BE316" s="133">
        <f>IF(N316="základní",J316,0)</f>
        <v>0</v>
      </c>
      <c r="BF316" s="133">
        <f>IF(N316="snížená",J316,0)</f>
        <v>0</v>
      </c>
      <c r="BG316" s="133">
        <f>IF(N316="zákl. přenesená",J316,0)</f>
        <v>0</v>
      </c>
      <c r="BH316" s="133">
        <f>IF(N316="sníž. přenesená",J316,0)</f>
        <v>0</v>
      </c>
      <c r="BI316" s="133">
        <f>IF(N316="nulová",J316,0)</f>
        <v>0</v>
      </c>
      <c r="BJ316" s="15" t="s">
        <v>77</v>
      </c>
      <c r="BK316" s="133">
        <f>ROUND(I316*H316,2)</f>
        <v>0</v>
      </c>
      <c r="BL316" s="15" t="s">
        <v>230</v>
      </c>
      <c r="BM316" s="132" t="s">
        <v>494</v>
      </c>
    </row>
    <row r="317" spans="2:65" s="1" customFormat="1" ht="38.4">
      <c r="B317" s="30"/>
      <c r="D317" s="134" t="s">
        <v>128</v>
      </c>
      <c r="F317" s="135" t="s">
        <v>495</v>
      </c>
      <c r="I317" s="136"/>
      <c r="L317" s="30"/>
      <c r="M317" s="137"/>
      <c r="T317" s="51"/>
      <c r="AT317" s="15" t="s">
        <v>128</v>
      </c>
      <c r="AU317" s="15" t="s">
        <v>79</v>
      </c>
    </row>
    <row r="318" spans="2:65" s="1" customFormat="1">
      <c r="B318" s="30"/>
      <c r="D318" s="138" t="s">
        <v>130</v>
      </c>
      <c r="F318" s="139" t="s">
        <v>496</v>
      </c>
      <c r="I318" s="136"/>
      <c r="L318" s="30"/>
      <c r="M318" s="137"/>
      <c r="T318" s="51"/>
      <c r="AT318" s="15" t="s">
        <v>130</v>
      </c>
      <c r="AU318" s="15" t="s">
        <v>79</v>
      </c>
    </row>
    <row r="319" spans="2:65" s="1" customFormat="1" ht="19.2">
      <c r="B319" s="30"/>
      <c r="D319" s="134" t="s">
        <v>146</v>
      </c>
      <c r="F319" s="147" t="s">
        <v>497</v>
      </c>
      <c r="I319" s="136"/>
      <c r="L319" s="30"/>
      <c r="M319" s="137"/>
      <c r="T319" s="51"/>
      <c r="AT319" s="15" t="s">
        <v>146</v>
      </c>
      <c r="AU319" s="15" t="s">
        <v>79</v>
      </c>
    </row>
    <row r="320" spans="2:65" s="12" customFormat="1">
      <c r="B320" s="140"/>
      <c r="D320" s="134" t="s">
        <v>132</v>
      </c>
      <c r="E320" s="141" t="s">
        <v>18</v>
      </c>
      <c r="F320" s="142" t="s">
        <v>498</v>
      </c>
      <c r="H320" s="143">
        <v>40</v>
      </c>
      <c r="I320" s="144"/>
      <c r="L320" s="140"/>
      <c r="M320" s="145"/>
      <c r="T320" s="146"/>
      <c r="AT320" s="141" t="s">
        <v>132</v>
      </c>
      <c r="AU320" s="141" t="s">
        <v>79</v>
      </c>
      <c r="AV320" s="12" t="s">
        <v>79</v>
      </c>
      <c r="AW320" s="12" t="s">
        <v>33</v>
      </c>
      <c r="AX320" s="12" t="s">
        <v>77</v>
      </c>
      <c r="AY320" s="141" t="s">
        <v>118</v>
      </c>
    </row>
    <row r="321" spans="2:65" s="1" customFormat="1" ht="24.15" customHeight="1">
      <c r="B321" s="30"/>
      <c r="C321" s="155" t="s">
        <v>499</v>
      </c>
      <c r="D321" s="155" t="s">
        <v>283</v>
      </c>
      <c r="E321" s="156" t="s">
        <v>487</v>
      </c>
      <c r="F321" s="157" t="s">
        <v>488</v>
      </c>
      <c r="G321" s="158" t="s">
        <v>124</v>
      </c>
      <c r="H321" s="159">
        <v>42</v>
      </c>
      <c r="I321" s="160"/>
      <c r="J321" s="161">
        <f>ROUND(I321*H321,2)</f>
        <v>0</v>
      </c>
      <c r="K321" s="157" t="s">
        <v>125</v>
      </c>
      <c r="L321" s="162"/>
      <c r="M321" s="163" t="s">
        <v>18</v>
      </c>
      <c r="N321" s="164" t="s">
        <v>42</v>
      </c>
      <c r="P321" s="130">
        <f>O321*H321</f>
        <v>0</v>
      </c>
      <c r="Q321" s="130">
        <v>2.5000000000000001E-3</v>
      </c>
      <c r="R321" s="130">
        <f>Q321*H321</f>
        <v>0.105</v>
      </c>
      <c r="S321" s="130">
        <v>0</v>
      </c>
      <c r="T321" s="131">
        <f>S321*H321</f>
        <v>0</v>
      </c>
      <c r="AR321" s="132" t="s">
        <v>286</v>
      </c>
      <c r="AT321" s="132" t="s">
        <v>283</v>
      </c>
      <c r="AU321" s="132" t="s">
        <v>79</v>
      </c>
      <c r="AY321" s="15" t="s">
        <v>118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15" t="s">
        <v>77</v>
      </c>
      <c r="BK321" s="133">
        <f>ROUND(I321*H321,2)</f>
        <v>0</v>
      </c>
      <c r="BL321" s="15" t="s">
        <v>230</v>
      </c>
      <c r="BM321" s="132" t="s">
        <v>500</v>
      </c>
    </row>
    <row r="322" spans="2:65" s="1" customFormat="1" ht="19.2">
      <c r="B322" s="30"/>
      <c r="D322" s="134" t="s">
        <v>128</v>
      </c>
      <c r="F322" s="135" t="s">
        <v>488</v>
      </c>
      <c r="I322" s="136"/>
      <c r="L322" s="30"/>
      <c r="M322" s="137"/>
      <c r="T322" s="51"/>
      <c r="AT322" s="15" t="s">
        <v>128</v>
      </c>
      <c r="AU322" s="15" t="s">
        <v>79</v>
      </c>
    </row>
    <row r="323" spans="2:65" s="12" customFormat="1">
      <c r="B323" s="140"/>
      <c r="D323" s="134" t="s">
        <v>132</v>
      </c>
      <c r="F323" s="142" t="s">
        <v>501</v>
      </c>
      <c r="H323" s="143">
        <v>42</v>
      </c>
      <c r="I323" s="144"/>
      <c r="L323" s="140"/>
      <c r="M323" s="145"/>
      <c r="T323" s="146"/>
      <c r="AT323" s="141" t="s">
        <v>132</v>
      </c>
      <c r="AU323" s="141" t="s">
        <v>79</v>
      </c>
      <c r="AV323" s="12" t="s">
        <v>79</v>
      </c>
      <c r="AW323" s="12" t="s">
        <v>4</v>
      </c>
      <c r="AX323" s="12" t="s">
        <v>77</v>
      </c>
      <c r="AY323" s="141" t="s">
        <v>118</v>
      </c>
    </row>
    <row r="324" spans="2:65" s="1" customFormat="1" ht="16.5" customHeight="1">
      <c r="B324" s="30"/>
      <c r="C324" s="155" t="s">
        <v>502</v>
      </c>
      <c r="D324" s="155" t="s">
        <v>283</v>
      </c>
      <c r="E324" s="156" t="s">
        <v>503</v>
      </c>
      <c r="F324" s="157" t="s">
        <v>504</v>
      </c>
      <c r="G324" s="158" t="s">
        <v>183</v>
      </c>
      <c r="H324" s="159">
        <v>4.4000000000000004</v>
      </c>
      <c r="I324" s="160"/>
      <c r="J324" s="161">
        <f>ROUND(I324*H324,2)</f>
        <v>0</v>
      </c>
      <c r="K324" s="157" t="s">
        <v>125</v>
      </c>
      <c r="L324" s="162"/>
      <c r="M324" s="163" t="s">
        <v>18</v>
      </c>
      <c r="N324" s="164" t="s">
        <v>42</v>
      </c>
      <c r="P324" s="130">
        <f>O324*H324</f>
        <v>0</v>
      </c>
      <c r="Q324" s="130">
        <v>0.02</v>
      </c>
      <c r="R324" s="130">
        <f>Q324*H324</f>
        <v>8.8000000000000009E-2</v>
      </c>
      <c r="S324" s="130">
        <v>0</v>
      </c>
      <c r="T324" s="131">
        <f>S324*H324</f>
        <v>0</v>
      </c>
      <c r="AR324" s="132" t="s">
        <v>286</v>
      </c>
      <c r="AT324" s="132" t="s">
        <v>283</v>
      </c>
      <c r="AU324" s="132" t="s">
        <v>79</v>
      </c>
      <c r="AY324" s="15" t="s">
        <v>118</v>
      </c>
      <c r="BE324" s="133">
        <f>IF(N324="základní",J324,0)</f>
        <v>0</v>
      </c>
      <c r="BF324" s="133">
        <f>IF(N324="snížená",J324,0)</f>
        <v>0</v>
      </c>
      <c r="BG324" s="133">
        <f>IF(N324="zákl. přenesená",J324,0)</f>
        <v>0</v>
      </c>
      <c r="BH324" s="133">
        <f>IF(N324="sníž. přenesená",J324,0)</f>
        <v>0</v>
      </c>
      <c r="BI324" s="133">
        <f>IF(N324="nulová",J324,0)</f>
        <v>0</v>
      </c>
      <c r="BJ324" s="15" t="s">
        <v>77</v>
      </c>
      <c r="BK324" s="133">
        <f>ROUND(I324*H324,2)</f>
        <v>0</v>
      </c>
      <c r="BL324" s="15" t="s">
        <v>230</v>
      </c>
      <c r="BM324" s="132" t="s">
        <v>505</v>
      </c>
    </row>
    <row r="325" spans="2:65" s="1" customFormat="1">
      <c r="B325" s="30"/>
      <c r="D325" s="134" t="s">
        <v>128</v>
      </c>
      <c r="F325" s="135" t="s">
        <v>504</v>
      </c>
      <c r="I325" s="136"/>
      <c r="L325" s="30"/>
      <c r="M325" s="137"/>
      <c r="T325" s="51"/>
      <c r="AT325" s="15" t="s">
        <v>128</v>
      </c>
      <c r="AU325" s="15" t="s">
        <v>79</v>
      </c>
    </row>
    <row r="326" spans="2:65" s="1" customFormat="1" ht="19.2">
      <c r="B326" s="30"/>
      <c r="D326" s="134" t="s">
        <v>146</v>
      </c>
      <c r="F326" s="147" t="s">
        <v>506</v>
      </c>
      <c r="I326" s="136"/>
      <c r="L326" s="30"/>
      <c r="M326" s="137"/>
      <c r="T326" s="51"/>
      <c r="AT326" s="15" t="s">
        <v>146</v>
      </c>
      <c r="AU326" s="15" t="s">
        <v>79</v>
      </c>
    </row>
    <row r="327" spans="2:65" s="12" customFormat="1">
      <c r="B327" s="140"/>
      <c r="D327" s="134" t="s">
        <v>132</v>
      </c>
      <c r="E327" s="141" t="s">
        <v>18</v>
      </c>
      <c r="F327" s="142" t="s">
        <v>507</v>
      </c>
      <c r="H327" s="143">
        <v>4.4000000000000004</v>
      </c>
      <c r="I327" s="144"/>
      <c r="L327" s="140"/>
      <c r="M327" s="145"/>
      <c r="T327" s="146"/>
      <c r="AT327" s="141" t="s">
        <v>132</v>
      </c>
      <c r="AU327" s="141" t="s">
        <v>79</v>
      </c>
      <c r="AV327" s="12" t="s">
        <v>79</v>
      </c>
      <c r="AW327" s="12" t="s">
        <v>33</v>
      </c>
      <c r="AX327" s="12" t="s">
        <v>77</v>
      </c>
      <c r="AY327" s="141" t="s">
        <v>118</v>
      </c>
    </row>
    <row r="328" spans="2:65" s="1" customFormat="1" ht="37.799999999999997" customHeight="1">
      <c r="B328" s="30"/>
      <c r="C328" s="121" t="s">
        <v>508</v>
      </c>
      <c r="D328" s="121" t="s">
        <v>121</v>
      </c>
      <c r="E328" s="122" t="s">
        <v>492</v>
      </c>
      <c r="F328" s="123" t="s">
        <v>493</v>
      </c>
      <c r="G328" s="124" t="s">
        <v>124</v>
      </c>
      <c r="H328" s="125">
        <v>128</v>
      </c>
      <c r="I328" s="126"/>
      <c r="J328" s="127">
        <f>ROUND(I328*H328,2)</f>
        <v>0</v>
      </c>
      <c r="K328" s="123" t="s">
        <v>125</v>
      </c>
      <c r="L328" s="30"/>
      <c r="M328" s="128" t="s">
        <v>18</v>
      </c>
      <c r="N328" s="129" t="s">
        <v>42</v>
      </c>
      <c r="P328" s="130">
        <f>O328*H328</f>
        <v>0</v>
      </c>
      <c r="Q328" s="130">
        <v>1.2E-4</v>
      </c>
      <c r="R328" s="130">
        <f>Q328*H328</f>
        <v>1.536E-2</v>
      </c>
      <c r="S328" s="130">
        <v>0</v>
      </c>
      <c r="T328" s="131">
        <f>S328*H328</f>
        <v>0</v>
      </c>
      <c r="AR328" s="132" t="s">
        <v>230</v>
      </c>
      <c r="AT328" s="132" t="s">
        <v>121</v>
      </c>
      <c r="AU328" s="132" t="s">
        <v>79</v>
      </c>
      <c r="AY328" s="15" t="s">
        <v>118</v>
      </c>
      <c r="BE328" s="133">
        <f>IF(N328="základní",J328,0)</f>
        <v>0</v>
      </c>
      <c r="BF328" s="133">
        <f>IF(N328="snížená",J328,0)</f>
        <v>0</v>
      </c>
      <c r="BG328" s="133">
        <f>IF(N328="zákl. přenesená",J328,0)</f>
        <v>0</v>
      </c>
      <c r="BH328" s="133">
        <f>IF(N328="sníž. přenesená",J328,0)</f>
        <v>0</v>
      </c>
      <c r="BI328" s="133">
        <f>IF(N328="nulová",J328,0)</f>
        <v>0</v>
      </c>
      <c r="BJ328" s="15" t="s">
        <v>77</v>
      </c>
      <c r="BK328" s="133">
        <f>ROUND(I328*H328,2)</f>
        <v>0</v>
      </c>
      <c r="BL328" s="15" t="s">
        <v>230</v>
      </c>
      <c r="BM328" s="132" t="s">
        <v>509</v>
      </c>
    </row>
    <row r="329" spans="2:65" s="1" customFormat="1" ht="38.4">
      <c r="B329" s="30"/>
      <c r="D329" s="134" t="s">
        <v>128</v>
      </c>
      <c r="F329" s="135" t="s">
        <v>495</v>
      </c>
      <c r="I329" s="136"/>
      <c r="L329" s="30"/>
      <c r="M329" s="137"/>
      <c r="T329" s="51"/>
      <c r="AT329" s="15" t="s">
        <v>128</v>
      </c>
      <c r="AU329" s="15" t="s">
        <v>79</v>
      </c>
    </row>
    <row r="330" spans="2:65" s="1" customFormat="1">
      <c r="B330" s="30"/>
      <c r="D330" s="138" t="s">
        <v>130</v>
      </c>
      <c r="F330" s="139" t="s">
        <v>496</v>
      </c>
      <c r="I330" s="136"/>
      <c r="L330" s="30"/>
      <c r="M330" s="137"/>
      <c r="T330" s="51"/>
      <c r="AT330" s="15" t="s">
        <v>130</v>
      </c>
      <c r="AU330" s="15" t="s">
        <v>79</v>
      </c>
    </row>
    <row r="331" spans="2:65" s="12" customFormat="1">
      <c r="B331" s="140"/>
      <c r="D331" s="134" t="s">
        <v>132</v>
      </c>
      <c r="E331" s="141" t="s">
        <v>18</v>
      </c>
      <c r="F331" s="142" t="s">
        <v>510</v>
      </c>
      <c r="H331" s="143">
        <v>128</v>
      </c>
      <c r="I331" s="144"/>
      <c r="L331" s="140"/>
      <c r="M331" s="145"/>
      <c r="T331" s="146"/>
      <c r="AT331" s="141" t="s">
        <v>132</v>
      </c>
      <c r="AU331" s="141" t="s">
        <v>79</v>
      </c>
      <c r="AV331" s="12" t="s">
        <v>79</v>
      </c>
      <c r="AW331" s="12" t="s">
        <v>33</v>
      </c>
      <c r="AX331" s="12" t="s">
        <v>77</v>
      </c>
      <c r="AY331" s="141" t="s">
        <v>118</v>
      </c>
    </row>
    <row r="332" spans="2:65" s="1" customFormat="1" ht="24.15" customHeight="1">
      <c r="B332" s="30"/>
      <c r="C332" s="155" t="s">
        <v>511</v>
      </c>
      <c r="D332" s="155" t="s">
        <v>283</v>
      </c>
      <c r="E332" s="156" t="s">
        <v>487</v>
      </c>
      <c r="F332" s="157" t="s">
        <v>488</v>
      </c>
      <c r="G332" s="158" t="s">
        <v>124</v>
      </c>
      <c r="H332" s="159">
        <v>134.4</v>
      </c>
      <c r="I332" s="160"/>
      <c r="J332" s="161">
        <f>ROUND(I332*H332,2)</f>
        <v>0</v>
      </c>
      <c r="K332" s="157" t="s">
        <v>125</v>
      </c>
      <c r="L332" s="162"/>
      <c r="M332" s="163" t="s">
        <v>18</v>
      </c>
      <c r="N332" s="164" t="s">
        <v>42</v>
      </c>
      <c r="P332" s="130">
        <f>O332*H332</f>
        <v>0</v>
      </c>
      <c r="Q332" s="130">
        <v>2.5000000000000001E-3</v>
      </c>
      <c r="R332" s="130">
        <f>Q332*H332</f>
        <v>0.33600000000000002</v>
      </c>
      <c r="S332" s="130">
        <v>0</v>
      </c>
      <c r="T332" s="131">
        <f>S332*H332</f>
        <v>0</v>
      </c>
      <c r="AR332" s="132" t="s">
        <v>286</v>
      </c>
      <c r="AT332" s="132" t="s">
        <v>283</v>
      </c>
      <c r="AU332" s="132" t="s">
        <v>79</v>
      </c>
      <c r="AY332" s="15" t="s">
        <v>118</v>
      </c>
      <c r="BE332" s="133">
        <f>IF(N332="základní",J332,0)</f>
        <v>0</v>
      </c>
      <c r="BF332" s="133">
        <f>IF(N332="snížená",J332,0)</f>
        <v>0</v>
      </c>
      <c r="BG332" s="133">
        <f>IF(N332="zákl. přenesená",J332,0)</f>
        <v>0</v>
      </c>
      <c r="BH332" s="133">
        <f>IF(N332="sníž. přenesená",J332,0)</f>
        <v>0</v>
      </c>
      <c r="BI332" s="133">
        <f>IF(N332="nulová",J332,0)</f>
        <v>0</v>
      </c>
      <c r="BJ332" s="15" t="s">
        <v>77</v>
      </c>
      <c r="BK332" s="133">
        <f>ROUND(I332*H332,2)</f>
        <v>0</v>
      </c>
      <c r="BL332" s="15" t="s">
        <v>230</v>
      </c>
      <c r="BM332" s="132" t="s">
        <v>512</v>
      </c>
    </row>
    <row r="333" spans="2:65" s="1" customFormat="1" ht="19.2">
      <c r="B333" s="30"/>
      <c r="D333" s="134" t="s">
        <v>128</v>
      </c>
      <c r="F333" s="135" t="s">
        <v>488</v>
      </c>
      <c r="I333" s="136"/>
      <c r="L333" s="30"/>
      <c r="M333" s="137"/>
      <c r="T333" s="51"/>
      <c r="AT333" s="15" t="s">
        <v>128</v>
      </c>
      <c r="AU333" s="15" t="s">
        <v>79</v>
      </c>
    </row>
    <row r="334" spans="2:65" s="12" customFormat="1">
      <c r="B334" s="140"/>
      <c r="D334" s="134" t="s">
        <v>132</v>
      </c>
      <c r="F334" s="142" t="s">
        <v>513</v>
      </c>
      <c r="H334" s="143">
        <v>134.4</v>
      </c>
      <c r="I334" s="144"/>
      <c r="L334" s="140"/>
      <c r="M334" s="145"/>
      <c r="T334" s="146"/>
      <c r="AT334" s="141" t="s">
        <v>132</v>
      </c>
      <c r="AU334" s="141" t="s">
        <v>79</v>
      </c>
      <c r="AV334" s="12" t="s">
        <v>79</v>
      </c>
      <c r="AW334" s="12" t="s">
        <v>4</v>
      </c>
      <c r="AX334" s="12" t="s">
        <v>77</v>
      </c>
      <c r="AY334" s="141" t="s">
        <v>118</v>
      </c>
    </row>
    <row r="335" spans="2:65" s="1" customFormat="1" ht="24.15" customHeight="1">
      <c r="B335" s="30"/>
      <c r="C335" s="121" t="s">
        <v>514</v>
      </c>
      <c r="D335" s="121" t="s">
        <v>121</v>
      </c>
      <c r="E335" s="122" t="s">
        <v>515</v>
      </c>
      <c r="F335" s="123" t="s">
        <v>516</v>
      </c>
      <c r="G335" s="124" t="s">
        <v>124</v>
      </c>
      <c r="H335" s="125">
        <v>128</v>
      </c>
      <c r="I335" s="126"/>
      <c r="J335" s="127">
        <f>ROUND(I335*H335,2)</f>
        <v>0</v>
      </c>
      <c r="K335" s="123" t="s">
        <v>125</v>
      </c>
      <c r="L335" s="30"/>
      <c r="M335" s="128" t="s">
        <v>18</v>
      </c>
      <c r="N335" s="129" t="s">
        <v>42</v>
      </c>
      <c r="P335" s="130">
        <f>O335*H335</f>
        <v>0</v>
      </c>
      <c r="Q335" s="130">
        <v>3.0000000000000001E-5</v>
      </c>
      <c r="R335" s="130">
        <f>Q335*H335</f>
        <v>3.8400000000000001E-3</v>
      </c>
      <c r="S335" s="130">
        <v>0</v>
      </c>
      <c r="T335" s="131">
        <f>S335*H335</f>
        <v>0</v>
      </c>
      <c r="AR335" s="132" t="s">
        <v>230</v>
      </c>
      <c r="AT335" s="132" t="s">
        <v>121</v>
      </c>
      <c r="AU335" s="132" t="s">
        <v>79</v>
      </c>
      <c r="AY335" s="15" t="s">
        <v>118</v>
      </c>
      <c r="BE335" s="133">
        <f>IF(N335="základní",J335,0)</f>
        <v>0</v>
      </c>
      <c r="BF335" s="133">
        <f>IF(N335="snížená",J335,0)</f>
        <v>0</v>
      </c>
      <c r="BG335" s="133">
        <f>IF(N335="zákl. přenesená",J335,0)</f>
        <v>0</v>
      </c>
      <c r="BH335" s="133">
        <f>IF(N335="sníž. přenesená",J335,0)</f>
        <v>0</v>
      </c>
      <c r="BI335" s="133">
        <f>IF(N335="nulová",J335,0)</f>
        <v>0</v>
      </c>
      <c r="BJ335" s="15" t="s">
        <v>77</v>
      </c>
      <c r="BK335" s="133">
        <f>ROUND(I335*H335,2)</f>
        <v>0</v>
      </c>
      <c r="BL335" s="15" t="s">
        <v>230</v>
      </c>
      <c r="BM335" s="132" t="s">
        <v>517</v>
      </c>
    </row>
    <row r="336" spans="2:65" s="1" customFormat="1" ht="28.8">
      <c r="B336" s="30"/>
      <c r="D336" s="134" t="s">
        <v>128</v>
      </c>
      <c r="F336" s="135" t="s">
        <v>518</v>
      </c>
      <c r="I336" s="136"/>
      <c r="L336" s="30"/>
      <c r="M336" s="137"/>
      <c r="T336" s="51"/>
      <c r="AT336" s="15" t="s">
        <v>128</v>
      </c>
      <c r="AU336" s="15" t="s">
        <v>79</v>
      </c>
    </row>
    <row r="337" spans="2:65" s="1" customFormat="1">
      <c r="B337" s="30"/>
      <c r="D337" s="138" t="s">
        <v>130</v>
      </c>
      <c r="F337" s="139" t="s">
        <v>519</v>
      </c>
      <c r="I337" s="136"/>
      <c r="L337" s="30"/>
      <c r="M337" s="137"/>
      <c r="T337" s="51"/>
      <c r="AT337" s="15" t="s">
        <v>130</v>
      </c>
      <c r="AU337" s="15" t="s">
        <v>79</v>
      </c>
    </row>
    <row r="338" spans="2:65" s="12" customFormat="1">
      <c r="B338" s="140"/>
      <c r="D338" s="134" t="s">
        <v>132</v>
      </c>
      <c r="E338" s="141" t="s">
        <v>18</v>
      </c>
      <c r="F338" s="142" t="s">
        <v>510</v>
      </c>
      <c r="H338" s="143">
        <v>128</v>
      </c>
      <c r="I338" s="144"/>
      <c r="L338" s="140"/>
      <c r="M338" s="145"/>
      <c r="T338" s="146"/>
      <c r="AT338" s="141" t="s">
        <v>132</v>
      </c>
      <c r="AU338" s="141" t="s">
        <v>79</v>
      </c>
      <c r="AV338" s="12" t="s">
        <v>79</v>
      </c>
      <c r="AW338" s="12" t="s">
        <v>33</v>
      </c>
      <c r="AX338" s="12" t="s">
        <v>77</v>
      </c>
      <c r="AY338" s="141" t="s">
        <v>118</v>
      </c>
    </row>
    <row r="339" spans="2:65" s="1" customFormat="1" ht="24.15" customHeight="1">
      <c r="B339" s="30"/>
      <c r="C339" s="121" t="s">
        <v>520</v>
      </c>
      <c r="D339" s="121" t="s">
        <v>121</v>
      </c>
      <c r="E339" s="122" t="s">
        <v>521</v>
      </c>
      <c r="F339" s="123" t="s">
        <v>522</v>
      </c>
      <c r="G339" s="124" t="s">
        <v>205</v>
      </c>
      <c r="H339" s="125">
        <v>0.65900000000000003</v>
      </c>
      <c r="I339" s="126"/>
      <c r="J339" s="127">
        <f>ROUND(I339*H339,2)</f>
        <v>0</v>
      </c>
      <c r="K339" s="123" t="s">
        <v>125</v>
      </c>
      <c r="L339" s="30"/>
      <c r="M339" s="128" t="s">
        <v>18</v>
      </c>
      <c r="N339" s="129" t="s">
        <v>42</v>
      </c>
      <c r="P339" s="130">
        <f>O339*H339</f>
        <v>0</v>
      </c>
      <c r="Q339" s="130">
        <v>0</v>
      </c>
      <c r="R339" s="130">
        <f>Q339*H339</f>
        <v>0</v>
      </c>
      <c r="S339" s="130">
        <v>0</v>
      </c>
      <c r="T339" s="131">
        <f>S339*H339</f>
        <v>0</v>
      </c>
      <c r="AR339" s="132" t="s">
        <v>230</v>
      </c>
      <c r="AT339" s="132" t="s">
        <v>121</v>
      </c>
      <c r="AU339" s="132" t="s">
        <v>79</v>
      </c>
      <c r="AY339" s="15" t="s">
        <v>118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15" t="s">
        <v>77</v>
      </c>
      <c r="BK339" s="133">
        <f>ROUND(I339*H339,2)</f>
        <v>0</v>
      </c>
      <c r="BL339" s="15" t="s">
        <v>230</v>
      </c>
      <c r="BM339" s="132" t="s">
        <v>523</v>
      </c>
    </row>
    <row r="340" spans="2:65" s="1" customFormat="1" ht="28.8">
      <c r="B340" s="30"/>
      <c r="D340" s="134" t="s">
        <v>128</v>
      </c>
      <c r="F340" s="135" t="s">
        <v>524</v>
      </c>
      <c r="I340" s="136"/>
      <c r="L340" s="30"/>
      <c r="M340" s="137"/>
      <c r="T340" s="51"/>
      <c r="AT340" s="15" t="s">
        <v>128</v>
      </c>
      <c r="AU340" s="15" t="s">
        <v>79</v>
      </c>
    </row>
    <row r="341" spans="2:65" s="1" customFormat="1">
      <c r="B341" s="30"/>
      <c r="D341" s="138" t="s">
        <v>130</v>
      </c>
      <c r="F341" s="139" t="s">
        <v>525</v>
      </c>
      <c r="I341" s="136"/>
      <c r="L341" s="30"/>
      <c r="M341" s="137"/>
      <c r="T341" s="51"/>
      <c r="AT341" s="15" t="s">
        <v>130</v>
      </c>
      <c r="AU341" s="15" t="s">
        <v>79</v>
      </c>
    </row>
    <row r="342" spans="2:65" s="1" customFormat="1" ht="24.15" customHeight="1">
      <c r="B342" s="30"/>
      <c r="C342" s="121" t="s">
        <v>526</v>
      </c>
      <c r="D342" s="121" t="s">
        <v>121</v>
      </c>
      <c r="E342" s="122" t="s">
        <v>527</v>
      </c>
      <c r="F342" s="123" t="s">
        <v>528</v>
      </c>
      <c r="G342" s="124" t="s">
        <v>459</v>
      </c>
      <c r="H342" s="165"/>
      <c r="I342" s="126"/>
      <c r="J342" s="127">
        <f>ROUND(I342*H342,2)</f>
        <v>0</v>
      </c>
      <c r="K342" s="123" t="s">
        <v>125</v>
      </c>
      <c r="L342" s="30"/>
      <c r="M342" s="128" t="s">
        <v>18</v>
      </c>
      <c r="N342" s="129" t="s">
        <v>42</v>
      </c>
      <c r="P342" s="130">
        <f>O342*H342</f>
        <v>0</v>
      </c>
      <c r="Q342" s="130">
        <v>0</v>
      </c>
      <c r="R342" s="130">
        <f>Q342*H342</f>
        <v>0</v>
      </c>
      <c r="S342" s="130">
        <v>0</v>
      </c>
      <c r="T342" s="131">
        <f>S342*H342</f>
        <v>0</v>
      </c>
      <c r="AR342" s="132" t="s">
        <v>230</v>
      </c>
      <c r="AT342" s="132" t="s">
        <v>121</v>
      </c>
      <c r="AU342" s="132" t="s">
        <v>79</v>
      </c>
      <c r="AY342" s="15" t="s">
        <v>118</v>
      </c>
      <c r="BE342" s="133">
        <f>IF(N342="základní",J342,0)</f>
        <v>0</v>
      </c>
      <c r="BF342" s="133">
        <f>IF(N342="snížená",J342,0)</f>
        <v>0</v>
      </c>
      <c r="BG342" s="133">
        <f>IF(N342="zákl. přenesená",J342,0)</f>
        <v>0</v>
      </c>
      <c r="BH342" s="133">
        <f>IF(N342="sníž. přenesená",J342,0)</f>
        <v>0</v>
      </c>
      <c r="BI342" s="133">
        <f>IF(N342="nulová",J342,0)</f>
        <v>0</v>
      </c>
      <c r="BJ342" s="15" t="s">
        <v>77</v>
      </c>
      <c r="BK342" s="133">
        <f>ROUND(I342*H342,2)</f>
        <v>0</v>
      </c>
      <c r="BL342" s="15" t="s">
        <v>230</v>
      </c>
      <c r="BM342" s="132" t="s">
        <v>529</v>
      </c>
    </row>
    <row r="343" spans="2:65" s="1" customFormat="1" ht="38.4">
      <c r="B343" s="30"/>
      <c r="D343" s="134" t="s">
        <v>128</v>
      </c>
      <c r="F343" s="135" t="s">
        <v>530</v>
      </c>
      <c r="I343" s="136"/>
      <c r="L343" s="30"/>
      <c r="M343" s="137"/>
      <c r="T343" s="51"/>
      <c r="AT343" s="15" t="s">
        <v>128</v>
      </c>
      <c r="AU343" s="15" t="s">
        <v>79</v>
      </c>
    </row>
    <row r="344" spans="2:65" s="1" customFormat="1">
      <c r="B344" s="30"/>
      <c r="D344" s="138" t="s">
        <v>130</v>
      </c>
      <c r="F344" s="139" t="s">
        <v>531</v>
      </c>
      <c r="I344" s="136"/>
      <c r="L344" s="30"/>
      <c r="M344" s="137"/>
      <c r="T344" s="51"/>
      <c r="AT344" s="15" t="s">
        <v>130</v>
      </c>
      <c r="AU344" s="15" t="s">
        <v>79</v>
      </c>
    </row>
    <row r="345" spans="2:65" s="1" customFormat="1" ht="33" customHeight="1">
      <c r="B345" s="30"/>
      <c r="C345" s="121" t="s">
        <v>532</v>
      </c>
      <c r="D345" s="121" t="s">
        <v>121</v>
      </c>
      <c r="E345" s="122" t="s">
        <v>533</v>
      </c>
      <c r="F345" s="123" t="s">
        <v>534</v>
      </c>
      <c r="G345" s="124" t="s">
        <v>459</v>
      </c>
      <c r="H345" s="165"/>
      <c r="I345" s="126"/>
      <c r="J345" s="127">
        <f>ROUND(I345*H345,2)</f>
        <v>0</v>
      </c>
      <c r="K345" s="123" t="s">
        <v>125</v>
      </c>
      <c r="L345" s="30"/>
      <c r="M345" s="128" t="s">
        <v>18</v>
      </c>
      <c r="N345" s="129" t="s">
        <v>42</v>
      </c>
      <c r="P345" s="130">
        <f>O345*H345</f>
        <v>0</v>
      </c>
      <c r="Q345" s="130">
        <v>0</v>
      </c>
      <c r="R345" s="130">
        <f>Q345*H345</f>
        <v>0</v>
      </c>
      <c r="S345" s="130">
        <v>0</v>
      </c>
      <c r="T345" s="131">
        <f>S345*H345</f>
        <v>0</v>
      </c>
      <c r="AR345" s="132" t="s">
        <v>230</v>
      </c>
      <c r="AT345" s="132" t="s">
        <v>121</v>
      </c>
      <c r="AU345" s="132" t="s">
        <v>79</v>
      </c>
      <c r="AY345" s="15" t="s">
        <v>118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15" t="s">
        <v>77</v>
      </c>
      <c r="BK345" s="133">
        <f>ROUND(I345*H345,2)</f>
        <v>0</v>
      </c>
      <c r="BL345" s="15" t="s">
        <v>230</v>
      </c>
      <c r="BM345" s="132" t="s">
        <v>535</v>
      </c>
    </row>
    <row r="346" spans="2:65" s="1" customFormat="1" ht="38.4">
      <c r="B346" s="30"/>
      <c r="D346" s="134" t="s">
        <v>128</v>
      </c>
      <c r="F346" s="135" t="s">
        <v>536</v>
      </c>
      <c r="I346" s="136"/>
      <c r="L346" s="30"/>
      <c r="M346" s="137"/>
      <c r="T346" s="51"/>
      <c r="AT346" s="15" t="s">
        <v>128</v>
      </c>
      <c r="AU346" s="15" t="s">
        <v>79</v>
      </c>
    </row>
    <row r="347" spans="2:65" s="1" customFormat="1">
      <c r="B347" s="30"/>
      <c r="D347" s="138" t="s">
        <v>130</v>
      </c>
      <c r="F347" s="139" t="s">
        <v>537</v>
      </c>
      <c r="I347" s="136"/>
      <c r="L347" s="30"/>
      <c r="M347" s="137"/>
      <c r="T347" s="51"/>
      <c r="AT347" s="15" t="s">
        <v>130</v>
      </c>
      <c r="AU347" s="15" t="s">
        <v>79</v>
      </c>
    </row>
    <row r="348" spans="2:65" s="12" customFormat="1" ht="20.399999999999999">
      <c r="B348" s="140"/>
      <c r="D348" s="134" t="s">
        <v>132</v>
      </c>
      <c r="F348" s="142" t="s">
        <v>469</v>
      </c>
      <c r="H348" s="143">
        <v>1</v>
      </c>
      <c r="I348" s="144"/>
      <c r="L348" s="140"/>
      <c r="M348" s="145"/>
      <c r="T348" s="146"/>
      <c r="AT348" s="141" t="s">
        <v>132</v>
      </c>
      <c r="AU348" s="141" t="s">
        <v>79</v>
      </c>
      <c r="AV348" s="12" t="s">
        <v>79</v>
      </c>
      <c r="AW348" s="12" t="s">
        <v>4</v>
      </c>
      <c r="AX348" s="12" t="s">
        <v>77</v>
      </c>
      <c r="AY348" s="141" t="s">
        <v>118</v>
      </c>
    </row>
    <row r="349" spans="2:65" s="11" customFormat="1" ht="22.8" customHeight="1">
      <c r="B349" s="109"/>
      <c r="D349" s="110" t="s">
        <v>70</v>
      </c>
      <c r="E349" s="119" t="s">
        <v>538</v>
      </c>
      <c r="F349" s="119" t="s">
        <v>539</v>
      </c>
      <c r="I349" s="112"/>
      <c r="J349" s="120">
        <f>BK349</f>
        <v>0</v>
      </c>
      <c r="L349" s="109"/>
      <c r="M349" s="114"/>
      <c r="P349" s="115">
        <f>SUM(P350:P356)</f>
        <v>0</v>
      </c>
      <c r="R349" s="115">
        <f>SUM(R350:R356)</f>
        <v>4.4737</v>
      </c>
      <c r="T349" s="116">
        <f>SUM(T350:T356)</f>
        <v>0</v>
      </c>
      <c r="AR349" s="110" t="s">
        <v>79</v>
      </c>
      <c r="AT349" s="117" t="s">
        <v>70</v>
      </c>
      <c r="AU349" s="117" t="s">
        <v>77</v>
      </c>
      <c r="AY349" s="110" t="s">
        <v>118</v>
      </c>
      <c r="BK349" s="118">
        <f>SUM(BK350:BK356)</f>
        <v>0</v>
      </c>
    </row>
    <row r="350" spans="2:65" s="1" customFormat="1" ht="24.15" customHeight="1">
      <c r="B350" s="30"/>
      <c r="C350" s="121" t="s">
        <v>540</v>
      </c>
      <c r="D350" s="121" t="s">
        <v>121</v>
      </c>
      <c r="E350" s="122" t="s">
        <v>541</v>
      </c>
      <c r="F350" s="123" t="s">
        <v>542</v>
      </c>
      <c r="G350" s="124" t="s">
        <v>272</v>
      </c>
      <c r="H350" s="125">
        <v>2</v>
      </c>
      <c r="I350" s="126"/>
      <c r="J350" s="127">
        <f>ROUND(I350*H350,2)</f>
        <v>0</v>
      </c>
      <c r="K350" s="123" t="s">
        <v>125</v>
      </c>
      <c r="L350" s="30"/>
      <c r="M350" s="128" t="s">
        <v>18</v>
      </c>
      <c r="N350" s="129" t="s">
        <v>42</v>
      </c>
      <c r="P350" s="130">
        <f>O350*H350</f>
        <v>0</v>
      </c>
      <c r="Q350" s="130">
        <v>1.15E-3</v>
      </c>
      <c r="R350" s="130">
        <f>Q350*H350</f>
        <v>2.3E-3</v>
      </c>
      <c r="S350" s="130">
        <v>0</v>
      </c>
      <c r="T350" s="131">
        <f>S350*H350</f>
        <v>0</v>
      </c>
      <c r="AR350" s="132" t="s">
        <v>230</v>
      </c>
      <c r="AT350" s="132" t="s">
        <v>121</v>
      </c>
      <c r="AU350" s="132" t="s">
        <v>79</v>
      </c>
      <c r="AY350" s="15" t="s">
        <v>118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15" t="s">
        <v>77</v>
      </c>
      <c r="BK350" s="133">
        <f>ROUND(I350*H350,2)</f>
        <v>0</v>
      </c>
      <c r="BL350" s="15" t="s">
        <v>230</v>
      </c>
      <c r="BM350" s="132" t="s">
        <v>543</v>
      </c>
    </row>
    <row r="351" spans="2:65" s="1" customFormat="1" ht="19.2">
      <c r="B351" s="30"/>
      <c r="D351" s="134" t="s">
        <v>128</v>
      </c>
      <c r="F351" s="135" t="s">
        <v>544</v>
      </c>
      <c r="I351" s="136"/>
      <c r="L351" s="30"/>
      <c r="M351" s="137"/>
      <c r="T351" s="51"/>
      <c r="AT351" s="15" t="s">
        <v>128</v>
      </c>
      <c r="AU351" s="15" t="s">
        <v>79</v>
      </c>
    </row>
    <row r="352" spans="2:65" s="1" customFormat="1">
      <c r="B352" s="30"/>
      <c r="D352" s="138" t="s">
        <v>130</v>
      </c>
      <c r="F352" s="139" t="s">
        <v>545</v>
      </c>
      <c r="I352" s="136"/>
      <c r="L352" s="30"/>
      <c r="M352" s="137"/>
      <c r="T352" s="51"/>
      <c r="AT352" s="15" t="s">
        <v>130</v>
      </c>
      <c r="AU352" s="15" t="s">
        <v>79</v>
      </c>
    </row>
    <row r="353" spans="2:65" s="1" customFormat="1" ht="24.15" customHeight="1">
      <c r="B353" s="30"/>
      <c r="C353" s="155" t="s">
        <v>546</v>
      </c>
      <c r="D353" s="155" t="s">
        <v>283</v>
      </c>
      <c r="E353" s="156" t="s">
        <v>547</v>
      </c>
      <c r="F353" s="157" t="s">
        <v>548</v>
      </c>
      <c r="G353" s="158" t="s">
        <v>272</v>
      </c>
      <c r="H353" s="159">
        <v>2</v>
      </c>
      <c r="I353" s="160"/>
      <c r="J353" s="161">
        <f>ROUND(I353*H353,2)</f>
        <v>0</v>
      </c>
      <c r="K353" s="157" t="s">
        <v>125</v>
      </c>
      <c r="L353" s="162"/>
      <c r="M353" s="163" t="s">
        <v>18</v>
      </c>
      <c r="N353" s="164" t="s">
        <v>42</v>
      </c>
      <c r="P353" s="130">
        <f>O353*H353</f>
        <v>0</v>
      </c>
      <c r="Q353" s="130">
        <v>1.6999999999999999E-3</v>
      </c>
      <c r="R353" s="130">
        <f>Q353*H353</f>
        <v>3.3999999999999998E-3</v>
      </c>
      <c r="S353" s="130">
        <v>0</v>
      </c>
      <c r="T353" s="131">
        <f>S353*H353</f>
        <v>0</v>
      </c>
      <c r="AR353" s="132" t="s">
        <v>286</v>
      </c>
      <c r="AT353" s="132" t="s">
        <v>283</v>
      </c>
      <c r="AU353" s="132" t="s">
        <v>79</v>
      </c>
      <c r="AY353" s="15" t="s">
        <v>118</v>
      </c>
      <c r="BE353" s="133">
        <f>IF(N353="základní",J353,0)</f>
        <v>0</v>
      </c>
      <c r="BF353" s="133">
        <f>IF(N353="snížená",J353,0)</f>
        <v>0</v>
      </c>
      <c r="BG353" s="133">
        <f>IF(N353="zákl. přenesená",J353,0)</f>
        <v>0</v>
      </c>
      <c r="BH353" s="133">
        <f>IF(N353="sníž. přenesená",J353,0)</f>
        <v>0</v>
      </c>
      <c r="BI353" s="133">
        <f>IF(N353="nulová",J353,0)</f>
        <v>0</v>
      </c>
      <c r="BJ353" s="15" t="s">
        <v>77</v>
      </c>
      <c r="BK353" s="133">
        <f>ROUND(I353*H353,2)</f>
        <v>0</v>
      </c>
      <c r="BL353" s="15" t="s">
        <v>230</v>
      </c>
      <c r="BM353" s="132" t="s">
        <v>549</v>
      </c>
    </row>
    <row r="354" spans="2:65" s="1" customFormat="1" ht="19.2">
      <c r="B354" s="30"/>
      <c r="D354" s="134" t="s">
        <v>128</v>
      </c>
      <c r="F354" s="135" t="s">
        <v>548</v>
      </c>
      <c r="I354" s="136"/>
      <c r="L354" s="30"/>
      <c r="M354" s="137"/>
      <c r="T354" s="51"/>
      <c r="AT354" s="15" t="s">
        <v>128</v>
      </c>
      <c r="AU354" s="15" t="s">
        <v>79</v>
      </c>
    </row>
    <row r="355" spans="2:65" s="1" customFormat="1" ht="21.75" customHeight="1">
      <c r="B355" s="30"/>
      <c r="C355" s="155" t="s">
        <v>550</v>
      </c>
      <c r="D355" s="155" t="s">
        <v>283</v>
      </c>
      <c r="E355" s="156" t="s">
        <v>551</v>
      </c>
      <c r="F355" s="157" t="s">
        <v>552</v>
      </c>
      <c r="G355" s="158" t="s">
        <v>272</v>
      </c>
      <c r="H355" s="159">
        <v>2</v>
      </c>
      <c r="I355" s="160"/>
      <c r="J355" s="161">
        <f>ROUND(I355*H355,2)</f>
        <v>0</v>
      </c>
      <c r="K355" s="157" t="s">
        <v>125</v>
      </c>
      <c r="L355" s="162"/>
      <c r="M355" s="163" t="s">
        <v>18</v>
      </c>
      <c r="N355" s="164" t="s">
        <v>42</v>
      </c>
      <c r="P355" s="130">
        <f>O355*H355</f>
        <v>0</v>
      </c>
      <c r="Q355" s="130">
        <v>2.234</v>
      </c>
      <c r="R355" s="130">
        <f>Q355*H355</f>
        <v>4.468</v>
      </c>
      <c r="S355" s="130">
        <v>0</v>
      </c>
      <c r="T355" s="131">
        <f>S355*H355</f>
        <v>0</v>
      </c>
      <c r="AR355" s="132" t="s">
        <v>286</v>
      </c>
      <c r="AT355" s="132" t="s">
        <v>283</v>
      </c>
      <c r="AU355" s="132" t="s">
        <v>79</v>
      </c>
      <c r="AY355" s="15" t="s">
        <v>118</v>
      </c>
      <c r="BE355" s="133">
        <f>IF(N355="základní",J355,0)</f>
        <v>0</v>
      </c>
      <c r="BF355" s="133">
        <f>IF(N355="snížená",J355,0)</f>
        <v>0</v>
      </c>
      <c r="BG355" s="133">
        <f>IF(N355="zákl. přenesená",J355,0)</f>
        <v>0</v>
      </c>
      <c r="BH355" s="133">
        <f>IF(N355="sníž. přenesená",J355,0)</f>
        <v>0</v>
      </c>
      <c r="BI355" s="133">
        <f>IF(N355="nulová",J355,0)</f>
        <v>0</v>
      </c>
      <c r="BJ355" s="15" t="s">
        <v>77</v>
      </c>
      <c r="BK355" s="133">
        <f>ROUND(I355*H355,2)</f>
        <v>0</v>
      </c>
      <c r="BL355" s="15" t="s">
        <v>230</v>
      </c>
      <c r="BM355" s="132" t="s">
        <v>553</v>
      </c>
    </row>
    <row r="356" spans="2:65" s="1" customFormat="1">
      <c r="B356" s="30"/>
      <c r="D356" s="134" t="s">
        <v>128</v>
      </c>
      <c r="F356" s="135" t="s">
        <v>552</v>
      </c>
      <c r="I356" s="136"/>
      <c r="L356" s="30"/>
      <c r="M356" s="137"/>
      <c r="T356" s="51"/>
      <c r="AT356" s="15" t="s">
        <v>128</v>
      </c>
      <c r="AU356" s="15" t="s">
        <v>79</v>
      </c>
    </row>
    <row r="357" spans="2:65" s="11" customFormat="1" ht="22.8" customHeight="1">
      <c r="B357" s="109"/>
      <c r="D357" s="110" t="s">
        <v>70</v>
      </c>
      <c r="E357" s="119" t="s">
        <v>554</v>
      </c>
      <c r="F357" s="119" t="s">
        <v>555</v>
      </c>
      <c r="I357" s="112"/>
      <c r="J357" s="120">
        <f>BK357</f>
        <v>0</v>
      </c>
      <c r="L357" s="109"/>
      <c r="M357" s="114"/>
      <c r="P357" s="115">
        <f>SUM(P358:P398)</f>
        <v>0</v>
      </c>
      <c r="R357" s="115">
        <f>SUM(R358:R398)</f>
        <v>4.2470000000000001E-2</v>
      </c>
      <c r="T357" s="116">
        <f>SUM(T358:T398)</f>
        <v>0.113</v>
      </c>
      <c r="AR357" s="110" t="s">
        <v>79</v>
      </c>
      <c r="AT357" s="117" t="s">
        <v>70</v>
      </c>
      <c r="AU357" s="117" t="s">
        <v>77</v>
      </c>
      <c r="AY357" s="110" t="s">
        <v>118</v>
      </c>
      <c r="BK357" s="118">
        <f>SUM(BK358:BK398)</f>
        <v>0</v>
      </c>
    </row>
    <row r="358" spans="2:65" s="1" customFormat="1" ht="24.15" customHeight="1">
      <c r="B358" s="30"/>
      <c r="C358" s="121" t="s">
        <v>556</v>
      </c>
      <c r="D358" s="121" t="s">
        <v>121</v>
      </c>
      <c r="E358" s="122" t="s">
        <v>557</v>
      </c>
      <c r="F358" s="123" t="s">
        <v>558</v>
      </c>
      <c r="G358" s="124" t="s">
        <v>330</v>
      </c>
      <c r="H358" s="125">
        <v>15</v>
      </c>
      <c r="I358" s="126"/>
      <c r="J358" s="127">
        <f>ROUND(I358*H358,2)</f>
        <v>0</v>
      </c>
      <c r="K358" s="123" t="s">
        <v>125</v>
      </c>
      <c r="L358" s="30"/>
      <c r="M358" s="128" t="s">
        <v>18</v>
      </c>
      <c r="N358" s="129" t="s">
        <v>42</v>
      </c>
      <c r="P358" s="130">
        <f>O358*H358</f>
        <v>0</v>
      </c>
      <c r="Q358" s="130">
        <v>0</v>
      </c>
      <c r="R358" s="130">
        <f>Q358*H358</f>
        <v>0</v>
      </c>
      <c r="S358" s="130">
        <v>0</v>
      </c>
      <c r="T358" s="131">
        <f>S358*H358</f>
        <v>0</v>
      </c>
      <c r="AR358" s="132" t="s">
        <v>230</v>
      </c>
      <c r="AT358" s="132" t="s">
        <v>121</v>
      </c>
      <c r="AU358" s="132" t="s">
        <v>79</v>
      </c>
      <c r="AY358" s="15" t="s">
        <v>118</v>
      </c>
      <c r="BE358" s="133">
        <f>IF(N358="základní",J358,0)</f>
        <v>0</v>
      </c>
      <c r="BF358" s="133">
        <f>IF(N358="snížená",J358,0)</f>
        <v>0</v>
      </c>
      <c r="BG358" s="133">
        <f>IF(N358="zákl. přenesená",J358,0)</f>
        <v>0</v>
      </c>
      <c r="BH358" s="133">
        <f>IF(N358="sníž. přenesená",J358,0)</f>
        <v>0</v>
      </c>
      <c r="BI358" s="133">
        <f>IF(N358="nulová",J358,0)</f>
        <v>0</v>
      </c>
      <c r="BJ358" s="15" t="s">
        <v>77</v>
      </c>
      <c r="BK358" s="133">
        <f>ROUND(I358*H358,2)</f>
        <v>0</v>
      </c>
      <c r="BL358" s="15" t="s">
        <v>230</v>
      </c>
      <c r="BM358" s="132" t="s">
        <v>559</v>
      </c>
    </row>
    <row r="359" spans="2:65" s="1" customFormat="1" ht="19.2">
      <c r="B359" s="30"/>
      <c r="D359" s="134" t="s">
        <v>128</v>
      </c>
      <c r="F359" s="135" t="s">
        <v>560</v>
      </c>
      <c r="I359" s="136"/>
      <c r="L359" s="30"/>
      <c r="M359" s="137"/>
      <c r="T359" s="51"/>
      <c r="AT359" s="15" t="s">
        <v>128</v>
      </c>
      <c r="AU359" s="15" t="s">
        <v>79</v>
      </c>
    </row>
    <row r="360" spans="2:65" s="1" customFormat="1">
      <c r="B360" s="30"/>
      <c r="D360" s="138" t="s">
        <v>130</v>
      </c>
      <c r="F360" s="139" t="s">
        <v>561</v>
      </c>
      <c r="I360" s="136"/>
      <c r="L360" s="30"/>
      <c r="M360" s="137"/>
      <c r="T360" s="51"/>
      <c r="AT360" s="15" t="s">
        <v>130</v>
      </c>
      <c r="AU360" s="15" t="s">
        <v>79</v>
      </c>
    </row>
    <row r="361" spans="2:65" s="12" customFormat="1">
      <c r="B361" s="140"/>
      <c r="D361" s="134" t="s">
        <v>132</v>
      </c>
      <c r="E361" s="141" t="s">
        <v>18</v>
      </c>
      <c r="F361" s="142" t="s">
        <v>222</v>
      </c>
      <c r="H361" s="143">
        <v>15</v>
      </c>
      <c r="I361" s="144"/>
      <c r="L361" s="140"/>
      <c r="M361" s="145"/>
      <c r="T361" s="146"/>
      <c r="AT361" s="141" t="s">
        <v>132</v>
      </c>
      <c r="AU361" s="141" t="s">
        <v>79</v>
      </c>
      <c r="AV361" s="12" t="s">
        <v>79</v>
      </c>
      <c r="AW361" s="12" t="s">
        <v>33</v>
      </c>
      <c r="AX361" s="12" t="s">
        <v>77</v>
      </c>
      <c r="AY361" s="141" t="s">
        <v>118</v>
      </c>
    </row>
    <row r="362" spans="2:65" s="1" customFormat="1" ht="16.5" customHeight="1">
      <c r="B362" s="30"/>
      <c r="C362" s="155" t="s">
        <v>562</v>
      </c>
      <c r="D362" s="155" t="s">
        <v>283</v>
      </c>
      <c r="E362" s="156" t="s">
        <v>563</v>
      </c>
      <c r="F362" s="157" t="s">
        <v>564</v>
      </c>
      <c r="G362" s="158" t="s">
        <v>565</v>
      </c>
      <c r="H362" s="159">
        <v>2.1</v>
      </c>
      <c r="I362" s="160"/>
      <c r="J362" s="161">
        <f>ROUND(I362*H362,2)</f>
        <v>0</v>
      </c>
      <c r="K362" s="157" t="s">
        <v>125</v>
      </c>
      <c r="L362" s="162"/>
      <c r="M362" s="163" t="s">
        <v>18</v>
      </c>
      <c r="N362" s="164" t="s">
        <v>42</v>
      </c>
      <c r="P362" s="130">
        <f>O362*H362</f>
        <v>0</v>
      </c>
      <c r="Q362" s="130">
        <v>1E-3</v>
      </c>
      <c r="R362" s="130">
        <f>Q362*H362</f>
        <v>2.1000000000000003E-3</v>
      </c>
      <c r="S362" s="130">
        <v>0</v>
      </c>
      <c r="T362" s="131">
        <f>S362*H362</f>
        <v>0</v>
      </c>
      <c r="AR362" s="132" t="s">
        <v>286</v>
      </c>
      <c r="AT362" s="132" t="s">
        <v>283</v>
      </c>
      <c r="AU362" s="132" t="s">
        <v>79</v>
      </c>
      <c r="AY362" s="15" t="s">
        <v>118</v>
      </c>
      <c r="BE362" s="133">
        <f>IF(N362="základní",J362,0)</f>
        <v>0</v>
      </c>
      <c r="BF362" s="133">
        <f>IF(N362="snížená",J362,0)</f>
        <v>0</v>
      </c>
      <c r="BG362" s="133">
        <f>IF(N362="zákl. přenesená",J362,0)</f>
        <v>0</v>
      </c>
      <c r="BH362" s="133">
        <f>IF(N362="sníž. přenesená",J362,0)</f>
        <v>0</v>
      </c>
      <c r="BI362" s="133">
        <f>IF(N362="nulová",J362,0)</f>
        <v>0</v>
      </c>
      <c r="BJ362" s="15" t="s">
        <v>77</v>
      </c>
      <c r="BK362" s="133">
        <f>ROUND(I362*H362,2)</f>
        <v>0</v>
      </c>
      <c r="BL362" s="15" t="s">
        <v>230</v>
      </c>
      <c r="BM362" s="132" t="s">
        <v>566</v>
      </c>
    </row>
    <row r="363" spans="2:65" s="1" customFormat="1">
      <c r="B363" s="30"/>
      <c r="D363" s="134" t="s">
        <v>128</v>
      </c>
      <c r="F363" s="135" t="s">
        <v>564</v>
      </c>
      <c r="I363" s="136"/>
      <c r="L363" s="30"/>
      <c r="M363" s="137"/>
      <c r="T363" s="51"/>
      <c r="AT363" s="15" t="s">
        <v>128</v>
      </c>
      <c r="AU363" s="15" t="s">
        <v>79</v>
      </c>
    </row>
    <row r="364" spans="2:65" s="12" customFormat="1">
      <c r="B364" s="140"/>
      <c r="D364" s="134" t="s">
        <v>132</v>
      </c>
      <c r="E364" s="141" t="s">
        <v>18</v>
      </c>
      <c r="F364" s="142" t="s">
        <v>567</v>
      </c>
      <c r="H364" s="143">
        <v>2.1</v>
      </c>
      <c r="I364" s="144"/>
      <c r="L364" s="140"/>
      <c r="M364" s="145"/>
      <c r="T364" s="146"/>
      <c r="AT364" s="141" t="s">
        <v>132</v>
      </c>
      <c r="AU364" s="141" t="s">
        <v>79</v>
      </c>
      <c r="AV364" s="12" t="s">
        <v>79</v>
      </c>
      <c r="AW364" s="12" t="s">
        <v>33</v>
      </c>
      <c r="AX364" s="12" t="s">
        <v>77</v>
      </c>
      <c r="AY364" s="141" t="s">
        <v>118</v>
      </c>
    </row>
    <row r="365" spans="2:65" s="1" customFormat="1" ht="33" customHeight="1">
      <c r="B365" s="30"/>
      <c r="C365" s="155" t="s">
        <v>568</v>
      </c>
      <c r="D365" s="155" t="s">
        <v>283</v>
      </c>
      <c r="E365" s="156" t="s">
        <v>569</v>
      </c>
      <c r="F365" s="157" t="s">
        <v>570</v>
      </c>
      <c r="G365" s="158" t="s">
        <v>272</v>
      </c>
      <c r="H365" s="159">
        <v>15</v>
      </c>
      <c r="I365" s="160"/>
      <c r="J365" s="161">
        <f>ROUND(I365*H365,2)</f>
        <v>0</v>
      </c>
      <c r="K365" s="157" t="s">
        <v>125</v>
      </c>
      <c r="L365" s="162"/>
      <c r="M365" s="163" t="s">
        <v>18</v>
      </c>
      <c r="N365" s="164" t="s">
        <v>42</v>
      </c>
      <c r="P365" s="130">
        <f>O365*H365</f>
        <v>0</v>
      </c>
      <c r="Q365" s="130">
        <v>1E-3</v>
      </c>
      <c r="R365" s="130">
        <f>Q365*H365</f>
        <v>1.4999999999999999E-2</v>
      </c>
      <c r="S365" s="130">
        <v>0</v>
      </c>
      <c r="T365" s="131">
        <f>S365*H365</f>
        <v>0</v>
      </c>
      <c r="AR365" s="132" t="s">
        <v>286</v>
      </c>
      <c r="AT365" s="132" t="s">
        <v>283</v>
      </c>
      <c r="AU365" s="132" t="s">
        <v>79</v>
      </c>
      <c r="AY365" s="15" t="s">
        <v>118</v>
      </c>
      <c r="BE365" s="133">
        <f>IF(N365="základní",J365,0)</f>
        <v>0</v>
      </c>
      <c r="BF365" s="133">
        <f>IF(N365="snížená",J365,0)</f>
        <v>0</v>
      </c>
      <c r="BG365" s="133">
        <f>IF(N365="zákl. přenesená",J365,0)</f>
        <v>0</v>
      </c>
      <c r="BH365" s="133">
        <f>IF(N365="sníž. přenesená",J365,0)</f>
        <v>0</v>
      </c>
      <c r="BI365" s="133">
        <f>IF(N365="nulová",J365,0)</f>
        <v>0</v>
      </c>
      <c r="BJ365" s="15" t="s">
        <v>77</v>
      </c>
      <c r="BK365" s="133">
        <f>ROUND(I365*H365,2)</f>
        <v>0</v>
      </c>
      <c r="BL365" s="15" t="s">
        <v>230</v>
      </c>
      <c r="BM365" s="132" t="s">
        <v>571</v>
      </c>
    </row>
    <row r="366" spans="2:65" s="1" customFormat="1" ht="19.2">
      <c r="B366" s="30"/>
      <c r="D366" s="134" t="s">
        <v>128</v>
      </c>
      <c r="F366" s="135" t="s">
        <v>570</v>
      </c>
      <c r="I366" s="136"/>
      <c r="L366" s="30"/>
      <c r="M366" s="137"/>
      <c r="T366" s="51"/>
      <c r="AT366" s="15" t="s">
        <v>128</v>
      </c>
      <c r="AU366" s="15" t="s">
        <v>79</v>
      </c>
    </row>
    <row r="367" spans="2:65" s="1" customFormat="1" ht="16.5" customHeight="1">
      <c r="B367" s="30"/>
      <c r="C367" s="155" t="s">
        <v>572</v>
      </c>
      <c r="D367" s="155" t="s">
        <v>283</v>
      </c>
      <c r="E367" s="156" t="s">
        <v>573</v>
      </c>
      <c r="F367" s="157" t="s">
        <v>574</v>
      </c>
      <c r="G367" s="158" t="s">
        <v>272</v>
      </c>
      <c r="H367" s="159">
        <v>15</v>
      </c>
      <c r="I367" s="160"/>
      <c r="J367" s="161">
        <f>ROUND(I367*H367,2)</f>
        <v>0</v>
      </c>
      <c r="K367" s="157" t="s">
        <v>125</v>
      </c>
      <c r="L367" s="162"/>
      <c r="M367" s="163" t="s">
        <v>18</v>
      </c>
      <c r="N367" s="164" t="s">
        <v>42</v>
      </c>
      <c r="P367" s="130">
        <f>O367*H367</f>
        <v>0</v>
      </c>
      <c r="Q367" s="130">
        <v>1.6000000000000001E-4</v>
      </c>
      <c r="R367" s="130">
        <f>Q367*H367</f>
        <v>2.4000000000000002E-3</v>
      </c>
      <c r="S367" s="130">
        <v>0</v>
      </c>
      <c r="T367" s="131">
        <f>S367*H367</f>
        <v>0</v>
      </c>
      <c r="AR367" s="132" t="s">
        <v>286</v>
      </c>
      <c r="AT367" s="132" t="s">
        <v>283</v>
      </c>
      <c r="AU367" s="132" t="s">
        <v>79</v>
      </c>
      <c r="AY367" s="15" t="s">
        <v>118</v>
      </c>
      <c r="BE367" s="133">
        <f>IF(N367="základní",J367,0)</f>
        <v>0</v>
      </c>
      <c r="BF367" s="133">
        <f>IF(N367="snížená",J367,0)</f>
        <v>0</v>
      </c>
      <c r="BG367" s="133">
        <f>IF(N367="zákl. přenesená",J367,0)</f>
        <v>0</v>
      </c>
      <c r="BH367" s="133">
        <f>IF(N367="sníž. přenesená",J367,0)</f>
        <v>0</v>
      </c>
      <c r="BI367" s="133">
        <f>IF(N367="nulová",J367,0)</f>
        <v>0</v>
      </c>
      <c r="BJ367" s="15" t="s">
        <v>77</v>
      </c>
      <c r="BK367" s="133">
        <f>ROUND(I367*H367,2)</f>
        <v>0</v>
      </c>
      <c r="BL367" s="15" t="s">
        <v>230</v>
      </c>
      <c r="BM367" s="132" t="s">
        <v>575</v>
      </c>
    </row>
    <row r="368" spans="2:65" s="1" customFormat="1">
      <c r="B368" s="30"/>
      <c r="D368" s="134" t="s">
        <v>128</v>
      </c>
      <c r="F368" s="135" t="s">
        <v>574</v>
      </c>
      <c r="I368" s="136"/>
      <c r="L368" s="30"/>
      <c r="M368" s="137"/>
      <c r="T368" s="51"/>
      <c r="AT368" s="15" t="s">
        <v>128</v>
      </c>
      <c r="AU368" s="15" t="s">
        <v>79</v>
      </c>
    </row>
    <row r="369" spans="2:65" s="1" customFormat="1" ht="16.5" customHeight="1">
      <c r="B369" s="30"/>
      <c r="C369" s="155" t="s">
        <v>576</v>
      </c>
      <c r="D369" s="155" t="s">
        <v>283</v>
      </c>
      <c r="E369" s="156" t="s">
        <v>577</v>
      </c>
      <c r="F369" s="157" t="s">
        <v>578</v>
      </c>
      <c r="G369" s="158" t="s">
        <v>272</v>
      </c>
      <c r="H369" s="159">
        <v>52</v>
      </c>
      <c r="I369" s="160"/>
      <c r="J369" s="161">
        <f>ROUND(I369*H369,2)</f>
        <v>0</v>
      </c>
      <c r="K369" s="157" t="s">
        <v>125</v>
      </c>
      <c r="L369" s="162"/>
      <c r="M369" s="163" t="s">
        <v>18</v>
      </c>
      <c r="N369" s="164" t="s">
        <v>42</v>
      </c>
      <c r="P369" s="130">
        <f>O369*H369</f>
        <v>0</v>
      </c>
      <c r="Q369" s="130">
        <v>1.6000000000000001E-4</v>
      </c>
      <c r="R369" s="130">
        <f>Q369*H369</f>
        <v>8.320000000000001E-3</v>
      </c>
      <c r="S369" s="130">
        <v>0</v>
      </c>
      <c r="T369" s="131">
        <f>S369*H369</f>
        <v>0</v>
      </c>
      <c r="AR369" s="132" t="s">
        <v>286</v>
      </c>
      <c r="AT369" s="132" t="s">
        <v>283</v>
      </c>
      <c r="AU369" s="132" t="s">
        <v>79</v>
      </c>
      <c r="AY369" s="15" t="s">
        <v>118</v>
      </c>
      <c r="BE369" s="133">
        <f>IF(N369="základní",J369,0)</f>
        <v>0</v>
      </c>
      <c r="BF369" s="133">
        <f>IF(N369="snížená",J369,0)</f>
        <v>0</v>
      </c>
      <c r="BG369" s="133">
        <f>IF(N369="zákl. přenesená",J369,0)</f>
        <v>0</v>
      </c>
      <c r="BH369" s="133">
        <f>IF(N369="sníž. přenesená",J369,0)</f>
        <v>0</v>
      </c>
      <c r="BI369" s="133">
        <f>IF(N369="nulová",J369,0)</f>
        <v>0</v>
      </c>
      <c r="BJ369" s="15" t="s">
        <v>77</v>
      </c>
      <c r="BK369" s="133">
        <f>ROUND(I369*H369,2)</f>
        <v>0</v>
      </c>
      <c r="BL369" s="15" t="s">
        <v>230</v>
      </c>
      <c r="BM369" s="132" t="s">
        <v>579</v>
      </c>
    </row>
    <row r="370" spans="2:65" s="1" customFormat="1">
      <c r="B370" s="30"/>
      <c r="D370" s="134" t="s">
        <v>128</v>
      </c>
      <c r="F370" s="135" t="s">
        <v>578</v>
      </c>
      <c r="I370" s="136"/>
      <c r="L370" s="30"/>
      <c r="M370" s="137"/>
      <c r="T370" s="51"/>
      <c r="AT370" s="15" t="s">
        <v>128</v>
      </c>
      <c r="AU370" s="15" t="s">
        <v>79</v>
      </c>
    </row>
    <row r="371" spans="2:65" s="1" customFormat="1" ht="16.5" customHeight="1">
      <c r="B371" s="30"/>
      <c r="C371" s="155" t="s">
        <v>580</v>
      </c>
      <c r="D371" s="155" t="s">
        <v>283</v>
      </c>
      <c r="E371" s="156" t="s">
        <v>581</v>
      </c>
      <c r="F371" s="157" t="s">
        <v>582</v>
      </c>
      <c r="G371" s="158" t="s">
        <v>272</v>
      </c>
      <c r="H371" s="159">
        <v>15</v>
      </c>
      <c r="I371" s="160"/>
      <c r="J371" s="161">
        <f>ROUND(I371*H371,2)</f>
        <v>0</v>
      </c>
      <c r="K371" s="157" t="s">
        <v>125</v>
      </c>
      <c r="L371" s="162"/>
      <c r="M371" s="163" t="s">
        <v>18</v>
      </c>
      <c r="N371" s="164" t="s">
        <v>42</v>
      </c>
      <c r="P371" s="130">
        <f>O371*H371</f>
        <v>0</v>
      </c>
      <c r="Q371" s="130">
        <v>2.3000000000000001E-4</v>
      </c>
      <c r="R371" s="130">
        <f>Q371*H371</f>
        <v>3.4499999999999999E-3</v>
      </c>
      <c r="S371" s="130">
        <v>0</v>
      </c>
      <c r="T371" s="131">
        <f>S371*H371</f>
        <v>0</v>
      </c>
      <c r="AR371" s="132" t="s">
        <v>286</v>
      </c>
      <c r="AT371" s="132" t="s">
        <v>283</v>
      </c>
      <c r="AU371" s="132" t="s">
        <v>79</v>
      </c>
      <c r="AY371" s="15" t="s">
        <v>118</v>
      </c>
      <c r="BE371" s="133">
        <f>IF(N371="základní",J371,0)</f>
        <v>0</v>
      </c>
      <c r="BF371" s="133">
        <f>IF(N371="snížená",J371,0)</f>
        <v>0</v>
      </c>
      <c r="BG371" s="133">
        <f>IF(N371="zákl. přenesená",J371,0)</f>
        <v>0</v>
      </c>
      <c r="BH371" s="133">
        <f>IF(N371="sníž. přenesená",J371,0)</f>
        <v>0</v>
      </c>
      <c r="BI371" s="133">
        <f>IF(N371="nulová",J371,0)</f>
        <v>0</v>
      </c>
      <c r="BJ371" s="15" t="s">
        <v>77</v>
      </c>
      <c r="BK371" s="133">
        <f>ROUND(I371*H371,2)</f>
        <v>0</v>
      </c>
      <c r="BL371" s="15" t="s">
        <v>230</v>
      </c>
      <c r="BM371" s="132" t="s">
        <v>583</v>
      </c>
    </row>
    <row r="372" spans="2:65" s="1" customFormat="1">
      <c r="B372" s="30"/>
      <c r="D372" s="134" t="s">
        <v>128</v>
      </c>
      <c r="F372" s="135" t="s">
        <v>582</v>
      </c>
      <c r="I372" s="136"/>
      <c r="L372" s="30"/>
      <c r="M372" s="137"/>
      <c r="T372" s="51"/>
      <c r="AT372" s="15" t="s">
        <v>128</v>
      </c>
      <c r="AU372" s="15" t="s">
        <v>79</v>
      </c>
    </row>
    <row r="373" spans="2:65" s="1" customFormat="1" ht="24.15" customHeight="1">
      <c r="B373" s="30"/>
      <c r="C373" s="121" t="s">
        <v>584</v>
      </c>
      <c r="D373" s="121" t="s">
        <v>121</v>
      </c>
      <c r="E373" s="122" t="s">
        <v>585</v>
      </c>
      <c r="F373" s="123" t="s">
        <v>586</v>
      </c>
      <c r="G373" s="124" t="s">
        <v>330</v>
      </c>
      <c r="H373" s="125">
        <v>80</v>
      </c>
      <c r="I373" s="126"/>
      <c r="J373" s="127">
        <f>ROUND(I373*H373,2)</f>
        <v>0</v>
      </c>
      <c r="K373" s="123" t="s">
        <v>125</v>
      </c>
      <c r="L373" s="30"/>
      <c r="M373" s="128" t="s">
        <v>18</v>
      </c>
      <c r="N373" s="129" t="s">
        <v>42</v>
      </c>
      <c r="P373" s="130">
        <f>O373*H373</f>
        <v>0</v>
      </c>
      <c r="Q373" s="130">
        <v>0</v>
      </c>
      <c r="R373" s="130">
        <f>Q373*H373</f>
        <v>0</v>
      </c>
      <c r="S373" s="130">
        <v>0</v>
      </c>
      <c r="T373" s="131">
        <f>S373*H373</f>
        <v>0</v>
      </c>
      <c r="AR373" s="132" t="s">
        <v>230</v>
      </c>
      <c r="AT373" s="132" t="s">
        <v>121</v>
      </c>
      <c r="AU373" s="132" t="s">
        <v>79</v>
      </c>
      <c r="AY373" s="15" t="s">
        <v>118</v>
      </c>
      <c r="BE373" s="133">
        <f>IF(N373="základní",J373,0)</f>
        <v>0</v>
      </c>
      <c r="BF373" s="133">
        <f>IF(N373="snížená",J373,0)</f>
        <v>0</v>
      </c>
      <c r="BG373" s="133">
        <f>IF(N373="zákl. přenesená",J373,0)</f>
        <v>0</v>
      </c>
      <c r="BH373" s="133">
        <f>IF(N373="sníž. přenesená",J373,0)</f>
        <v>0</v>
      </c>
      <c r="BI373" s="133">
        <f>IF(N373="nulová",J373,0)</f>
        <v>0</v>
      </c>
      <c r="BJ373" s="15" t="s">
        <v>77</v>
      </c>
      <c r="BK373" s="133">
        <f>ROUND(I373*H373,2)</f>
        <v>0</v>
      </c>
      <c r="BL373" s="15" t="s">
        <v>230</v>
      </c>
      <c r="BM373" s="132" t="s">
        <v>587</v>
      </c>
    </row>
    <row r="374" spans="2:65" s="1" customFormat="1" ht="19.2">
      <c r="B374" s="30"/>
      <c r="D374" s="134" t="s">
        <v>128</v>
      </c>
      <c r="F374" s="135" t="s">
        <v>588</v>
      </c>
      <c r="I374" s="136"/>
      <c r="L374" s="30"/>
      <c r="M374" s="137"/>
      <c r="T374" s="51"/>
      <c r="AT374" s="15" t="s">
        <v>128</v>
      </c>
      <c r="AU374" s="15" t="s">
        <v>79</v>
      </c>
    </row>
    <row r="375" spans="2:65" s="1" customFormat="1">
      <c r="B375" s="30"/>
      <c r="D375" s="138" t="s">
        <v>130</v>
      </c>
      <c r="F375" s="139" t="s">
        <v>589</v>
      </c>
      <c r="I375" s="136"/>
      <c r="L375" s="30"/>
      <c r="M375" s="137"/>
      <c r="T375" s="51"/>
      <c r="AT375" s="15" t="s">
        <v>130</v>
      </c>
      <c r="AU375" s="15" t="s">
        <v>79</v>
      </c>
    </row>
    <row r="376" spans="2:65" s="12" customFormat="1">
      <c r="B376" s="140"/>
      <c r="D376" s="134" t="s">
        <v>132</v>
      </c>
      <c r="E376" s="141" t="s">
        <v>18</v>
      </c>
      <c r="F376" s="142" t="s">
        <v>590</v>
      </c>
      <c r="H376" s="143">
        <v>80</v>
      </c>
      <c r="I376" s="144"/>
      <c r="L376" s="140"/>
      <c r="M376" s="145"/>
      <c r="T376" s="146"/>
      <c r="AT376" s="141" t="s">
        <v>132</v>
      </c>
      <c r="AU376" s="141" t="s">
        <v>79</v>
      </c>
      <c r="AV376" s="12" t="s">
        <v>79</v>
      </c>
      <c r="AW376" s="12" t="s">
        <v>33</v>
      </c>
      <c r="AX376" s="12" t="s">
        <v>77</v>
      </c>
      <c r="AY376" s="141" t="s">
        <v>118</v>
      </c>
    </row>
    <row r="377" spans="2:65" s="1" customFormat="1" ht="16.5" customHeight="1">
      <c r="B377" s="30"/>
      <c r="C377" s="155" t="s">
        <v>591</v>
      </c>
      <c r="D377" s="155" t="s">
        <v>283</v>
      </c>
      <c r="E377" s="156" t="s">
        <v>563</v>
      </c>
      <c r="F377" s="157" t="s">
        <v>564</v>
      </c>
      <c r="G377" s="158" t="s">
        <v>565</v>
      </c>
      <c r="H377" s="159">
        <v>11.2</v>
      </c>
      <c r="I377" s="160"/>
      <c r="J377" s="161">
        <f>ROUND(I377*H377,2)</f>
        <v>0</v>
      </c>
      <c r="K377" s="157" t="s">
        <v>125</v>
      </c>
      <c r="L377" s="162"/>
      <c r="M377" s="163" t="s">
        <v>18</v>
      </c>
      <c r="N377" s="164" t="s">
        <v>42</v>
      </c>
      <c r="P377" s="130">
        <f>O377*H377</f>
        <v>0</v>
      </c>
      <c r="Q377" s="130">
        <v>1E-3</v>
      </c>
      <c r="R377" s="130">
        <f>Q377*H377</f>
        <v>1.12E-2</v>
      </c>
      <c r="S377" s="130">
        <v>0</v>
      </c>
      <c r="T377" s="131">
        <f>S377*H377</f>
        <v>0</v>
      </c>
      <c r="AR377" s="132" t="s">
        <v>286</v>
      </c>
      <c r="AT377" s="132" t="s">
        <v>283</v>
      </c>
      <c r="AU377" s="132" t="s">
        <v>79</v>
      </c>
      <c r="AY377" s="15" t="s">
        <v>118</v>
      </c>
      <c r="BE377" s="133">
        <f>IF(N377="základní",J377,0)</f>
        <v>0</v>
      </c>
      <c r="BF377" s="133">
        <f>IF(N377="snížená",J377,0)</f>
        <v>0</v>
      </c>
      <c r="BG377" s="133">
        <f>IF(N377="zákl. přenesená",J377,0)</f>
        <v>0</v>
      </c>
      <c r="BH377" s="133">
        <f>IF(N377="sníž. přenesená",J377,0)</f>
        <v>0</v>
      </c>
      <c r="BI377" s="133">
        <f>IF(N377="nulová",J377,0)</f>
        <v>0</v>
      </c>
      <c r="BJ377" s="15" t="s">
        <v>77</v>
      </c>
      <c r="BK377" s="133">
        <f>ROUND(I377*H377,2)</f>
        <v>0</v>
      </c>
      <c r="BL377" s="15" t="s">
        <v>230</v>
      </c>
      <c r="BM377" s="132" t="s">
        <v>592</v>
      </c>
    </row>
    <row r="378" spans="2:65" s="1" customFormat="1">
      <c r="B378" s="30"/>
      <c r="D378" s="134" t="s">
        <v>128</v>
      </c>
      <c r="F378" s="135" t="s">
        <v>564</v>
      </c>
      <c r="I378" s="136"/>
      <c r="L378" s="30"/>
      <c r="M378" s="137"/>
      <c r="T378" s="51"/>
      <c r="AT378" s="15" t="s">
        <v>128</v>
      </c>
      <c r="AU378" s="15" t="s">
        <v>79</v>
      </c>
    </row>
    <row r="379" spans="2:65" s="12" customFormat="1">
      <c r="B379" s="140"/>
      <c r="D379" s="134" t="s">
        <v>132</v>
      </c>
      <c r="E379" s="141" t="s">
        <v>18</v>
      </c>
      <c r="F379" s="142" t="s">
        <v>593</v>
      </c>
      <c r="H379" s="143">
        <v>11.2</v>
      </c>
      <c r="I379" s="144"/>
      <c r="L379" s="140"/>
      <c r="M379" s="145"/>
      <c r="T379" s="146"/>
      <c r="AT379" s="141" t="s">
        <v>132</v>
      </c>
      <c r="AU379" s="141" t="s">
        <v>79</v>
      </c>
      <c r="AV379" s="12" t="s">
        <v>79</v>
      </c>
      <c r="AW379" s="12" t="s">
        <v>33</v>
      </c>
      <c r="AX379" s="12" t="s">
        <v>77</v>
      </c>
      <c r="AY379" s="141" t="s">
        <v>118</v>
      </c>
    </row>
    <row r="380" spans="2:65" s="1" customFormat="1" ht="24.15" customHeight="1">
      <c r="B380" s="30"/>
      <c r="C380" s="121" t="s">
        <v>594</v>
      </c>
      <c r="D380" s="121" t="s">
        <v>121</v>
      </c>
      <c r="E380" s="122" t="s">
        <v>595</v>
      </c>
      <c r="F380" s="123" t="s">
        <v>596</v>
      </c>
      <c r="G380" s="124" t="s">
        <v>330</v>
      </c>
      <c r="H380" s="125">
        <v>95</v>
      </c>
      <c r="I380" s="126"/>
      <c r="J380" s="127">
        <f>ROUND(I380*H380,2)</f>
        <v>0</v>
      </c>
      <c r="K380" s="123" t="s">
        <v>125</v>
      </c>
      <c r="L380" s="30"/>
      <c r="M380" s="128" t="s">
        <v>18</v>
      </c>
      <c r="N380" s="129" t="s">
        <v>42</v>
      </c>
      <c r="P380" s="130">
        <f>O380*H380</f>
        <v>0</v>
      </c>
      <c r="Q380" s="130">
        <v>0</v>
      </c>
      <c r="R380" s="130">
        <f>Q380*H380</f>
        <v>0</v>
      </c>
      <c r="S380" s="130">
        <v>6.2E-4</v>
      </c>
      <c r="T380" s="131">
        <f>S380*H380</f>
        <v>5.8900000000000001E-2</v>
      </c>
      <c r="AR380" s="132" t="s">
        <v>230</v>
      </c>
      <c r="AT380" s="132" t="s">
        <v>121</v>
      </c>
      <c r="AU380" s="132" t="s">
        <v>79</v>
      </c>
      <c r="AY380" s="15" t="s">
        <v>118</v>
      </c>
      <c r="BE380" s="133">
        <f>IF(N380="základní",J380,0)</f>
        <v>0</v>
      </c>
      <c r="BF380" s="133">
        <f>IF(N380="snížená",J380,0)</f>
        <v>0</v>
      </c>
      <c r="BG380" s="133">
        <f>IF(N380="zákl. přenesená",J380,0)</f>
        <v>0</v>
      </c>
      <c r="BH380" s="133">
        <f>IF(N380="sníž. přenesená",J380,0)</f>
        <v>0</v>
      </c>
      <c r="BI380" s="133">
        <f>IF(N380="nulová",J380,0)</f>
        <v>0</v>
      </c>
      <c r="BJ380" s="15" t="s">
        <v>77</v>
      </c>
      <c r="BK380" s="133">
        <f>ROUND(I380*H380,2)</f>
        <v>0</v>
      </c>
      <c r="BL380" s="15" t="s">
        <v>230</v>
      </c>
      <c r="BM380" s="132" t="s">
        <v>597</v>
      </c>
    </row>
    <row r="381" spans="2:65" s="1" customFormat="1" ht="28.8">
      <c r="B381" s="30"/>
      <c r="D381" s="134" t="s">
        <v>128</v>
      </c>
      <c r="F381" s="135" t="s">
        <v>598</v>
      </c>
      <c r="I381" s="136"/>
      <c r="L381" s="30"/>
      <c r="M381" s="137"/>
      <c r="T381" s="51"/>
      <c r="AT381" s="15" t="s">
        <v>128</v>
      </c>
      <c r="AU381" s="15" t="s">
        <v>79</v>
      </c>
    </row>
    <row r="382" spans="2:65" s="1" customFormat="1">
      <c r="B382" s="30"/>
      <c r="D382" s="138" t="s">
        <v>130</v>
      </c>
      <c r="F382" s="139" t="s">
        <v>599</v>
      </c>
      <c r="I382" s="136"/>
      <c r="L382" s="30"/>
      <c r="M382" s="137"/>
      <c r="T382" s="51"/>
      <c r="AT382" s="15" t="s">
        <v>130</v>
      </c>
      <c r="AU382" s="15" t="s">
        <v>79</v>
      </c>
    </row>
    <row r="383" spans="2:65" s="12" customFormat="1">
      <c r="B383" s="140"/>
      <c r="D383" s="134" t="s">
        <v>132</v>
      </c>
      <c r="E383" s="141" t="s">
        <v>18</v>
      </c>
      <c r="F383" s="142" t="s">
        <v>600</v>
      </c>
      <c r="H383" s="143">
        <v>80</v>
      </c>
      <c r="I383" s="144"/>
      <c r="L383" s="140"/>
      <c r="M383" s="145"/>
      <c r="T383" s="146"/>
      <c r="AT383" s="141" t="s">
        <v>132</v>
      </c>
      <c r="AU383" s="141" t="s">
        <v>79</v>
      </c>
      <c r="AV383" s="12" t="s">
        <v>79</v>
      </c>
      <c r="AW383" s="12" t="s">
        <v>33</v>
      </c>
      <c r="AX383" s="12" t="s">
        <v>71</v>
      </c>
      <c r="AY383" s="141" t="s">
        <v>118</v>
      </c>
    </row>
    <row r="384" spans="2:65" s="12" customFormat="1">
      <c r="B384" s="140"/>
      <c r="D384" s="134" t="s">
        <v>132</v>
      </c>
      <c r="E384" s="141" t="s">
        <v>18</v>
      </c>
      <c r="F384" s="142" t="s">
        <v>601</v>
      </c>
      <c r="H384" s="143">
        <v>15</v>
      </c>
      <c r="I384" s="144"/>
      <c r="L384" s="140"/>
      <c r="M384" s="145"/>
      <c r="T384" s="146"/>
      <c r="AT384" s="141" t="s">
        <v>132</v>
      </c>
      <c r="AU384" s="141" t="s">
        <v>79</v>
      </c>
      <c r="AV384" s="12" t="s">
        <v>79</v>
      </c>
      <c r="AW384" s="12" t="s">
        <v>33</v>
      </c>
      <c r="AX384" s="12" t="s">
        <v>71</v>
      </c>
      <c r="AY384" s="141" t="s">
        <v>118</v>
      </c>
    </row>
    <row r="385" spans="2:65" s="13" customFormat="1">
      <c r="B385" s="148"/>
      <c r="D385" s="134" t="s">
        <v>132</v>
      </c>
      <c r="E385" s="149" t="s">
        <v>18</v>
      </c>
      <c r="F385" s="150" t="s">
        <v>262</v>
      </c>
      <c r="H385" s="151">
        <v>95</v>
      </c>
      <c r="I385" s="152"/>
      <c r="L385" s="148"/>
      <c r="M385" s="153"/>
      <c r="T385" s="154"/>
      <c r="AT385" s="149" t="s">
        <v>132</v>
      </c>
      <c r="AU385" s="149" t="s">
        <v>79</v>
      </c>
      <c r="AV385" s="13" t="s">
        <v>126</v>
      </c>
      <c r="AW385" s="13" t="s">
        <v>33</v>
      </c>
      <c r="AX385" s="13" t="s">
        <v>77</v>
      </c>
      <c r="AY385" s="149" t="s">
        <v>118</v>
      </c>
    </row>
    <row r="386" spans="2:65" s="1" customFormat="1" ht="21.75" customHeight="1">
      <c r="B386" s="30"/>
      <c r="C386" s="121" t="s">
        <v>602</v>
      </c>
      <c r="D386" s="121" t="s">
        <v>121</v>
      </c>
      <c r="E386" s="122" t="s">
        <v>603</v>
      </c>
      <c r="F386" s="123" t="s">
        <v>604</v>
      </c>
      <c r="G386" s="124" t="s">
        <v>272</v>
      </c>
      <c r="H386" s="125">
        <v>110</v>
      </c>
      <c r="I386" s="126"/>
      <c r="J386" s="127">
        <f>ROUND(I386*H386,2)</f>
        <v>0</v>
      </c>
      <c r="K386" s="123" t="s">
        <v>125</v>
      </c>
      <c r="L386" s="30"/>
      <c r="M386" s="128" t="s">
        <v>18</v>
      </c>
      <c r="N386" s="129" t="s">
        <v>42</v>
      </c>
      <c r="P386" s="130">
        <f>O386*H386</f>
        <v>0</v>
      </c>
      <c r="Q386" s="130">
        <v>0</v>
      </c>
      <c r="R386" s="130">
        <f>Q386*H386</f>
        <v>0</v>
      </c>
      <c r="S386" s="130">
        <v>2.5000000000000001E-4</v>
      </c>
      <c r="T386" s="131">
        <f>S386*H386</f>
        <v>2.75E-2</v>
      </c>
      <c r="AR386" s="132" t="s">
        <v>230</v>
      </c>
      <c r="AT386" s="132" t="s">
        <v>121</v>
      </c>
      <c r="AU386" s="132" t="s">
        <v>79</v>
      </c>
      <c r="AY386" s="15" t="s">
        <v>118</v>
      </c>
      <c r="BE386" s="133">
        <f>IF(N386="základní",J386,0)</f>
        <v>0</v>
      </c>
      <c r="BF386" s="133">
        <f>IF(N386="snížená",J386,0)</f>
        <v>0</v>
      </c>
      <c r="BG386" s="133">
        <f>IF(N386="zákl. přenesená",J386,0)</f>
        <v>0</v>
      </c>
      <c r="BH386" s="133">
        <f>IF(N386="sníž. přenesená",J386,0)</f>
        <v>0</v>
      </c>
      <c r="BI386" s="133">
        <f>IF(N386="nulová",J386,0)</f>
        <v>0</v>
      </c>
      <c r="BJ386" s="15" t="s">
        <v>77</v>
      </c>
      <c r="BK386" s="133">
        <f>ROUND(I386*H386,2)</f>
        <v>0</v>
      </c>
      <c r="BL386" s="15" t="s">
        <v>230</v>
      </c>
      <c r="BM386" s="132" t="s">
        <v>605</v>
      </c>
    </row>
    <row r="387" spans="2:65" s="1" customFormat="1" ht="19.2">
      <c r="B387" s="30"/>
      <c r="D387" s="134" t="s">
        <v>128</v>
      </c>
      <c r="F387" s="135" t="s">
        <v>606</v>
      </c>
      <c r="I387" s="136"/>
      <c r="L387" s="30"/>
      <c r="M387" s="137"/>
      <c r="T387" s="51"/>
      <c r="AT387" s="15" t="s">
        <v>128</v>
      </c>
      <c r="AU387" s="15" t="s">
        <v>79</v>
      </c>
    </row>
    <row r="388" spans="2:65" s="1" customFormat="1">
      <c r="B388" s="30"/>
      <c r="D388" s="138" t="s">
        <v>130</v>
      </c>
      <c r="F388" s="139" t="s">
        <v>607</v>
      </c>
      <c r="I388" s="136"/>
      <c r="L388" s="30"/>
      <c r="M388" s="137"/>
      <c r="T388" s="51"/>
      <c r="AT388" s="15" t="s">
        <v>130</v>
      </c>
      <c r="AU388" s="15" t="s">
        <v>79</v>
      </c>
    </row>
    <row r="389" spans="2:65" s="12" customFormat="1">
      <c r="B389" s="140"/>
      <c r="D389" s="134" t="s">
        <v>132</v>
      </c>
      <c r="E389" s="141" t="s">
        <v>18</v>
      </c>
      <c r="F389" s="142" t="s">
        <v>590</v>
      </c>
      <c r="H389" s="143">
        <v>80</v>
      </c>
      <c r="I389" s="144"/>
      <c r="L389" s="140"/>
      <c r="M389" s="145"/>
      <c r="T389" s="146"/>
      <c r="AT389" s="141" t="s">
        <v>132</v>
      </c>
      <c r="AU389" s="141" t="s">
        <v>79</v>
      </c>
      <c r="AV389" s="12" t="s">
        <v>79</v>
      </c>
      <c r="AW389" s="12" t="s">
        <v>33</v>
      </c>
      <c r="AX389" s="12" t="s">
        <v>71</v>
      </c>
      <c r="AY389" s="141" t="s">
        <v>118</v>
      </c>
    </row>
    <row r="390" spans="2:65" s="12" customFormat="1">
      <c r="B390" s="140"/>
      <c r="D390" s="134" t="s">
        <v>132</v>
      </c>
      <c r="E390" s="141" t="s">
        <v>18</v>
      </c>
      <c r="F390" s="142" t="s">
        <v>608</v>
      </c>
      <c r="H390" s="143">
        <v>30</v>
      </c>
      <c r="I390" s="144"/>
      <c r="L390" s="140"/>
      <c r="M390" s="145"/>
      <c r="T390" s="146"/>
      <c r="AT390" s="141" t="s">
        <v>132</v>
      </c>
      <c r="AU390" s="141" t="s">
        <v>79</v>
      </c>
      <c r="AV390" s="12" t="s">
        <v>79</v>
      </c>
      <c r="AW390" s="12" t="s">
        <v>33</v>
      </c>
      <c r="AX390" s="12" t="s">
        <v>71</v>
      </c>
      <c r="AY390" s="141" t="s">
        <v>118</v>
      </c>
    </row>
    <row r="391" spans="2:65" s="13" customFormat="1">
      <c r="B391" s="148"/>
      <c r="D391" s="134" t="s">
        <v>132</v>
      </c>
      <c r="E391" s="149" t="s">
        <v>18</v>
      </c>
      <c r="F391" s="150" t="s">
        <v>262</v>
      </c>
      <c r="H391" s="151">
        <v>110</v>
      </c>
      <c r="I391" s="152"/>
      <c r="L391" s="148"/>
      <c r="M391" s="153"/>
      <c r="T391" s="154"/>
      <c r="AT391" s="149" t="s">
        <v>132</v>
      </c>
      <c r="AU391" s="149" t="s">
        <v>79</v>
      </c>
      <c r="AV391" s="13" t="s">
        <v>126</v>
      </c>
      <c r="AW391" s="13" t="s">
        <v>33</v>
      </c>
      <c r="AX391" s="13" t="s">
        <v>77</v>
      </c>
      <c r="AY391" s="149" t="s">
        <v>118</v>
      </c>
    </row>
    <row r="392" spans="2:65" s="1" customFormat="1" ht="24.15" customHeight="1">
      <c r="B392" s="30"/>
      <c r="C392" s="121" t="s">
        <v>609</v>
      </c>
      <c r="D392" s="121" t="s">
        <v>121</v>
      </c>
      <c r="E392" s="122" t="s">
        <v>610</v>
      </c>
      <c r="F392" s="123" t="s">
        <v>611</v>
      </c>
      <c r="G392" s="124" t="s">
        <v>272</v>
      </c>
      <c r="H392" s="125">
        <v>95</v>
      </c>
      <c r="I392" s="126"/>
      <c r="J392" s="127">
        <f>ROUND(I392*H392,2)</f>
        <v>0</v>
      </c>
      <c r="K392" s="123" t="s">
        <v>125</v>
      </c>
      <c r="L392" s="30"/>
      <c r="M392" s="128" t="s">
        <v>18</v>
      </c>
      <c r="N392" s="129" t="s">
        <v>42</v>
      </c>
      <c r="P392" s="130">
        <f>O392*H392</f>
        <v>0</v>
      </c>
      <c r="Q392" s="130">
        <v>0</v>
      </c>
      <c r="R392" s="130">
        <f>Q392*H392</f>
        <v>0</v>
      </c>
      <c r="S392" s="130">
        <v>2.7999999999999998E-4</v>
      </c>
      <c r="T392" s="131">
        <f>S392*H392</f>
        <v>2.6599999999999999E-2</v>
      </c>
      <c r="AR392" s="132" t="s">
        <v>230</v>
      </c>
      <c r="AT392" s="132" t="s">
        <v>121</v>
      </c>
      <c r="AU392" s="132" t="s">
        <v>79</v>
      </c>
      <c r="AY392" s="15" t="s">
        <v>118</v>
      </c>
      <c r="BE392" s="133">
        <f>IF(N392="základní",J392,0)</f>
        <v>0</v>
      </c>
      <c r="BF392" s="133">
        <f>IF(N392="snížená",J392,0)</f>
        <v>0</v>
      </c>
      <c r="BG392" s="133">
        <f>IF(N392="zákl. přenesená",J392,0)</f>
        <v>0</v>
      </c>
      <c r="BH392" s="133">
        <f>IF(N392="sníž. přenesená",J392,0)</f>
        <v>0</v>
      </c>
      <c r="BI392" s="133">
        <f>IF(N392="nulová",J392,0)</f>
        <v>0</v>
      </c>
      <c r="BJ392" s="15" t="s">
        <v>77</v>
      </c>
      <c r="BK392" s="133">
        <f>ROUND(I392*H392,2)</f>
        <v>0</v>
      </c>
      <c r="BL392" s="15" t="s">
        <v>230</v>
      </c>
      <c r="BM392" s="132" t="s">
        <v>612</v>
      </c>
    </row>
    <row r="393" spans="2:65" s="1" customFormat="1" ht="19.2">
      <c r="B393" s="30"/>
      <c r="D393" s="134" t="s">
        <v>128</v>
      </c>
      <c r="F393" s="135" t="s">
        <v>613</v>
      </c>
      <c r="I393" s="136"/>
      <c r="L393" s="30"/>
      <c r="M393" s="137"/>
      <c r="T393" s="51"/>
      <c r="AT393" s="15" t="s">
        <v>128</v>
      </c>
      <c r="AU393" s="15" t="s">
        <v>79</v>
      </c>
    </row>
    <row r="394" spans="2:65" s="1" customFormat="1">
      <c r="B394" s="30"/>
      <c r="D394" s="138" t="s">
        <v>130</v>
      </c>
      <c r="F394" s="139" t="s">
        <v>614</v>
      </c>
      <c r="I394" s="136"/>
      <c r="L394" s="30"/>
      <c r="M394" s="137"/>
      <c r="T394" s="51"/>
      <c r="AT394" s="15" t="s">
        <v>130</v>
      </c>
      <c r="AU394" s="15" t="s">
        <v>79</v>
      </c>
    </row>
    <row r="395" spans="2:65" s="12" customFormat="1">
      <c r="B395" s="140"/>
      <c r="D395" s="134" t="s">
        <v>132</v>
      </c>
      <c r="E395" s="141" t="s">
        <v>18</v>
      </c>
      <c r="F395" s="142" t="s">
        <v>615</v>
      </c>
      <c r="H395" s="143">
        <v>95</v>
      </c>
      <c r="I395" s="144"/>
      <c r="L395" s="140"/>
      <c r="M395" s="145"/>
      <c r="T395" s="146"/>
      <c r="AT395" s="141" t="s">
        <v>132</v>
      </c>
      <c r="AU395" s="141" t="s">
        <v>79</v>
      </c>
      <c r="AV395" s="12" t="s">
        <v>79</v>
      </c>
      <c r="AW395" s="12" t="s">
        <v>33</v>
      </c>
      <c r="AX395" s="12" t="s">
        <v>77</v>
      </c>
      <c r="AY395" s="141" t="s">
        <v>118</v>
      </c>
    </row>
    <row r="396" spans="2:65" s="1" customFormat="1" ht="24.15" customHeight="1">
      <c r="B396" s="30"/>
      <c r="C396" s="121" t="s">
        <v>616</v>
      </c>
      <c r="D396" s="121" t="s">
        <v>121</v>
      </c>
      <c r="E396" s="122" t="s">
        <v>617</v>
      </c>
      <c r="F396" s="123" t="s">
        <v>618</v>
      </c>
      <c r="G396" s="124" t="s">
        <v>272</v>
      </c>
      <c r="H396" s="125">
        <v>1</v>
      </c>
      <c r="I396" s="126"/>
      <c r="J396" s="127">
        <f>ROUND(I396*H396,2)</f>
        <v>0</v>
      </c>
      <c r="K396" s="123" t="s">
        <v>125</v>
      </c>
      <c r="L396" s="30"/>
      <c r="M396" s="128" t="s">
        <v>18</v>
      </c>
      <c r="N396" s="129" t="s">
        <v>42</v>
      </c>
      <c r="P396" s="130">
        <f>O396*H396</f>
        <v>0</v>
      </c>
      <c r="Q396" s="130">
        <v>0</v>
      </c>
      <c r="R396" s="130">
        <f>Q396*H396</f>
        <v>0</v>
      </c>
      <c r="S396" s="130">
        <v>0</v>
      </c>
      <c r="T396" s="131">
        <f>S396*H396</f>
        <v>0</v>
      </c>
      <c r="AR396" s="132" t="s">
        <v>230</v>
      </c>
      <c r="AT396" s="132" t="s">
        <v>121</v>
      </c>
      <c r="AU396" s="132" t="s">
        <v>79</v>
      </c>
      <c r="AY396" s="15" t="s">
        <v>118</v>
      </c>
      <c r="BE396" s="133">
        <f>IF(N396="základní",J396,0)</f>
        <v>0</v>
      </c>
      <c r="BF396" s="133">
        <f>IF(N396="snížená",J396,0)</f>
        <v>0</v>
      </c>
      <c r="BG396" s="133">
        <f>IF(N396="zákl. přenesená",J396,0)</f>
        <v>0</v>
      </c>
      <c r="BH396" s="133">
        <f>IF(N396="sníž. přenesená",J396,0)</f>
        <v>0</v>
      </c>
      <c r="BI396" s="133">
        <f>IF(N396="nulová",J396,0)</f>
        <v>0</v>
      </c>
      <c r="BJ396" s="15" t="s">
        <v>77</v>
      </c>
      <c r="BK396" s="133">
        <f>ROUND(I396*H396,2)</f>
        <v>0</v>
      </c>
      <c r="BL396" s="15" t="s">
        <v>230</v>
      </c>
      <c r="BM396" s="132" t="s">
        <v>619</v>
      </c>
    </row>
    <row r="397" spans="2:65" s="1" customFormat="1" ht="28.8">
      <c r="B397" s="30"/>
      <c r="D397" s="134" t="s">
        <v>128</v>
      </c>
      <c r="F397" s="135" t="s">
        <v>620</v>
      </c>
      <c r="I397" s="136"/>
      <c r="L397" s="30"/>
      <c r="M397" s="137"/>
      <c r="T397" s="51"/>
      <c r="AT397" s="15" t="s">
        <v>128</v>
      </c>
      <c r="AU397" s="15" t="s">
        <v>79</v>
      </c>
    </row>
    <row r="398" spans="2:65" s="1" customFormat="1">
      <c r="B398" s="30"/>
      <c r="D398" s="138" t="s">
        <v>130</v>
      </c>
      <c r="F398" s="139" t="s">
        <v>621</v>
      </c>
      <c r="I398" s="136"/>
      <c r="L398" s="30"/>
      <c r="M398" s="137"/>
      <c r="T398" s="51"/>
      <c r="AT398" s="15" t="s">
        <v>130</v>
      </c>
      <c r="AU398" s="15" t="s">
        <v>79</v>
      </c>
    </row>
    <row r="399" spans="2:65" s="11" customFormat="1" ht="22.8" customHeight="1">
      <c r="B399" s="109"/>
      <c r="D399" s="110" t="s">
        <v>70</v>
      </c>
      <c r="E399" s="119" t="s">
        <v>622</v>
      </c>
      <c r="F399" s="119" t="s">
        <v>623</v>
      </c>
      <c r="I399" s="112"/>
      <c r="J399" s="120">
        <f>BK399</f>
        <v>0</v>
      </c>
      <c r="L399" s="109"/>
      <c r="M399" s="114"/>
      <c r="P399" s="115">
        <f>SUM(P400:P430)</f>
        <v>0</v>
      </c>
      <c r="R399" s="115">
        <f>SUM(R400:R430)</f>
        <v>1.2913680000000001</v>
      </c>
      <c r="T399" s="116">
        <f>SUM(T400:T430)</f>
        <v>0</v>
      </c>
      <c r="AR399" s="110" t="s">
        <v>79</v>
      </c>
      <c r="AT399" s="117" t="s">
        <v>70</v>
      </c>
      <c r="AU399" s="117" t="s">
        <v>77</v>
      </c>
      <c r="AY399" s="110" t="s">
        <v>118</v>
      </c>
      <c r="BK399" s="118">
        <f>SUM(BK400:BK430)</f>
        <v>0</v>
      </c>
    </row>
    <row r="400" spans="2:65" s="1" customFormat="1" ht="33" customHeight="1">
      <c r="B400" s="30"/>
      <c r="C400" s="121" t="s">
        <v>624</v>
      </c>
      <c r="D400" s="121" t="s">
        <v>121</v>
      </c>
      <c r="E400" s="122" t="s">
        <v>625</v>
      </c>
      <c r="F400" s="123" t="s">
        <v>626</v>
      </c>
      <c r="G400" s="124" t="s">
        <v>183</v>
      </c>
      <c r="H400" s="125">
        <v>0.8</v>
      </c>
      <c r="I400" s="126"/>
      <c r="J400" s="127">
        <f>ROUND(I400*H400,2)</f>
        <v>0</v>
      </c>
      <c r="K400" s="123" t="s">
        <v>125</v>
      </c>
      <c r="L400" s="30"/>
      <c r="M400" s="128" t="s">
        <v>18</v>
      </c>
      <c r="N400" s="129" t="s">
        <v>42</v>
      </c>
      <c r="P400" s="130">
        <f>O400*H400</f>
        <v>0</v>
      </c>
      <c r="Q400" s="130">
        <v>1.89E-3</v>
      </c>
      <c r="R400" s="130">
        <f>Q400*H400</f>
        <v>1.5120000000000001E-3</v>
      </c>
      <c r="S400" s="130">
        <v>0</v>
      </c>
      <c r="T400" s="131">
        <f>S400*H400</f>
        <v>0</v>
      </c>
      <c r="AR400" s="132" t="s">
        <v>230</v>
      </c>
      <c r="AT400" s="132" t="s">
        <v>121</v>
      </c>
      <c r="AU400" s="132" t="s">
        <v>79</v>
      </c>
      <c r="AY400" s="15" t="s">
        <v>118</v>
      </c>
      <c r="BE400" s="133">
        <f>IF(N400="základní",J400,0)</f>
        <v>0</v>
      </c>
      <c r="BF400" s="133">
        <f>IF(N400="snížená",J400,0)</f>
        <v>0</v>
      </c>
      <c r="BG400" s="133">
        <f>IF(N400="zákl. přenesená",J400,0)</f>
        <v>0</v>
      </c>
      <c r="BH400" s="133">
        <f>IF(N400="sníž. přenesená",J400,0)</f>
        <v>0</v>
      </c>
      <c r="BI400" s="133">
        <f>IF(N400="nulová",J400,0)</f>
        <v>0</v>
      </c>
      <c r="BJ400" s="15" t="s">
        <v>77</v>
      </c>
      <c r="BK400" s="133">
        <f>ROUND(I400*H400,2)</f>
        <v>0</v>
      </c>
      <c r="BL400" s="15" t="s">
        <v>230</v>
      </c>
      <c r="BM400" s="132" t="s">
        <v>627</v>
      </c>
    </row>
    <row r="401" spans="2:65" s="1" customFormat="1" ht="19.2">
      <c r="B401" s="30"/>
      <c r="D401" s="134" t="s">
        <v>128</v>
      </c>
      <c r="F401" s="135" t="s">
        <v>628</v>
      </c>
      <c r="I401" s="136"/>
      <c r="L401" s="30"/>
      <c r="M401" s="137"/>
      <c r="T401" s="51"/>
      <c r="AT401" s="15" t="s">
        <v>128</v>
      </c>
      <c r="AU401" s="15" t="s">
        <v>79</v>
      </c>
    </row>
    <row r="402" spans="2:65" s="1" customFormat="1">
      <c r="B402" s="30"/>
      <c r="D402" s="138" t="s">
        <v>130</v>
      </c>
      <c r="F402" s="139" t="s">
        <v>629</v>
      </c>
      <c r="I402" s="136"/>
      <c r="L402" s="30"/>
      <c r="M402" s="137"/>
      <c r="T402" s="51"/>
      <c r="AT402" s="15" t="s">
        <v>130</v>
      </c>
      <c r="AU402" s="15" t="s">
        <v>79</v>
      </c>
    </row>
    <row r="403" spans="2:65" s="1" customFormat="1" ht="24.15" customHeight="1">
      <c r="B403" s="30"/>
      <c r="C403" s="121" t="s">
        <v>590</v>
      </c>
      <c r="D403" s="121" t="s">
        <v>121</v>
      </c>
      <c r="E403" s="122" t="s">
        <v>630</v>
      </c>
      <c r="F403" s="123" t="s">
        <v>631</v>
      </c>
      <c r="G403" s="124" t="s">
        <v>330</v>
      </c>
      <c r="H403" s="125">
        <v>80</v>
      </c>
      <c r="I403" s="126"/>
      <c r="J403" s="127">
        <f>ROUND(I403*H403,2)</f>
        <v>0</v>
      </c>
      <c r="K403" s="123" t="s">
        <v>125</v>
      </c>
      <c r="L403" s="30"/>
      <c r="M403" s="128" t="s">
        <v>18</v>
      </c>
      <c r="N403" s="129" t="s">
        <v>42</v>
      </c>
      <c r="P403" s="130">
        <f>O403*H403</f>
        <v>0</v>
      </c>
      <c r="Q403" s="130">
        <v>0</v>
      </c>
      <c r="R403" s="130">
        <f>Q403*H403</f>
        <v>0</v>
      </c>
      <c r="S403" s="130">
        <v>0</v>
      </c>
      <c r="T403" s="131">
        <f>S403*H403</f>
        <v>0</v>
      </c>
      <c r="AR403" s="132" t="s">
        <v>230</v>
      </c>
      <c r="AT403" s="132" t="s">
        <v>121</v>
      </c>
      <c r="AU403" s="132" t="s">
        <v>79</v>
      </c>
      <c r="AY403" s="15" t="s">
        <v>118</v>
      </c>
      <c r="BE403" s="133">
        <f>IF(N403="základní",J403,0)</f>
        <v>0</v>
      </c>
      <c r="BF403" s="133">
        <f>IF(N403="snížená",J403,0)</f>
        <v>0</v>
      </c>
      <c r="BG403" s="133">
        <f>IF(N403="zákl. přenesená",J403,0)</f>
        <v>0</v>
      </c>
      <c r="BH403" s="133">
        <f>IF(N403="sníž. přenesená",J403,0)</f>
        <v>0</v>
      </c>
      <c r="BI403" s="133">
        <f>IF(N403="nulová",J403,0)</f>
        <v>0</v>
      </c>
      <c r="BJ403" s="15" t="s">
        <v>77</v>
      </c>
      <c r="BK403" s="133">
        <f>ROUND(I403*H403,2)</f>
        <v>0</v>
      </c>
      <c r="BL403" s="15" t="s">
        <v>230</v>
      </c>
      <c r="BM403" s="132" t="s">
        <v>632</v>
      </c>
    </row>
    <row r="404" spans="2:65" s="1" customFormat="1" ht="19.2">
      <c r="B404" s="30"/>
      <c r="D404" s="134" t="s">
        <v>128</v>
      </c>
      <c r="F404" s="135" t="s">
        <v>633</v>
      </c>
      <c r="I404" s="136"/>
      <c r="L404" s="30"/>
      <c r="M404" s="137"/>
      <c r="T404" s="51"/>
      <c r="AT404" s="15" t="s">
        <v>128</v>
      </c>
      <c r="AU404" s="15" t="s">
        <v>79</v>
      </c>
    </row>
    <row r="405" spans="2:65" s="1" customFormat="1">
      <c r="B405" s="30"/>
      <c r="D405" s="138" t="s">
        <v>130</v>
      </c>
      <c r="F405" s="139" t="s">
        <v>634</v>
      </c>
      <c r="I405" s="136"/>
      <c r="L405" s="30"/>
      <c r="M405" s="137"/>
      <c r="T405" s="51"/>
      <c r="AT405" s="15" t="s">
        <v>130</v>
      </c>
      <c r="AU405" s="15" t="s">
        <v>79</v>
      </c>
    </row>
    <row r="406" spans="2:65" s="1" customFormat="1" ht="21.75" customHeight="1">
      <c r="B406" s="30"/>
      <c r="C406" s="155" t="s">
        <v>635</v>
      </c>
      <c r="D406" s="155" t="s">
        <v>283</v>
      </c>
      <c r="E406" s="156" t="s">
        <v>636</v>
      </c>
      <c r="F406" s="157" t="s">
        <v>637</v>
      </c>
      <c r="G406" s="158" t="s">
        <v>183</v>
      </c>
      <c r="H406" s="159">
        <v>0.8</v>
      </c>
      <c r="I406" s="160"/>
      <c r="J406" s="161">
        <f>ROUND(I406*H406,2)</f>
        <v>0</v>
      </c>
      <c r="K406" s="157" t="s">
        <v>125</v>
      </c>
      <c r="L406" s="162"/>
      <c r="M406" s="163" t="s">
        <v>18</v>
      </c>
      <c r="N406" s="164" t="s">
        <v>42</v>
      </c>
      <c r="P406" s="130">
        <f>O406*H406</f>
        <v>0</v>
      </c>
      <c r="Q406" s="130">
        <v>0.55000000000000004</v>
      </c>
      <c r="R406" s="130">
        <f>Q406*H406</f>
        <v>0.44000000000000006</v>
      </c>
      <c r="S406" s="130">
        <v>0</v>
      </c>
      <c r="T406" s="131">
        <f>S406*H406</f>
        <v>0</v>
      </c>
      <c r="AR406" s="132" t="s">
        <v>286</v>
      </c>
      <c r="AT406" s="132" t="s">
        <v>283</v>
      </c>
      <c r="AU406" s="132" t="s">
        <v>79</v>
      </c>
      <c r="AY406" s="15" t="s">
        <v>118</v>
      </c>
      <c r="BE406" s="133">
        <f>IF(N406="základní",J406,0)</f>
        <v>0</v>
      </c>
      <c r="BF406" s="133">
        <f>IF(N406="snížená",J406,0)</f>
        <v>0</v>
      </c>
      <c r="BG406" s="133">
        <f>IF(N406="zákl. přenesená",J406,0)</f>
        <v>0</v>
      </c>
      <c r="BH406" s="133">
        <f>IF(N406="sníž. přenesená",J406,0)</f>
        <v>0</v>
      </c>
      <c r="BI406" s="133">
        <f>IF(N406="nulová",J406,0)</f>
        <v>0</v>
      </c>
      <c r="BJ406" s="15" t="s">
        <v>77</v>
      </c>
      <c r="BK406" s="133">
        <f>ROUND(I406*H406,2)</f>
        <v>0</v>
      </c>
      <c r="BL406" s="15" t="s">
        <v>230</v>
      </c>
      <c r="BM406" s="132" t="s">
        <v>638</v>
      </c>
    </row>
    <row r="407" spans="2:65" s="1" customFormat="1">
      <c r="B407" s="30"/>
      <c r="D407" s="134" t="s">
        <v>128</v>
      </c>
      <c r="F407" s="135" t="s">
        <v>637</v>
      </c>
      <c r="I407" s="136"/>
      <c r="L407" s="30"/>
      <c r="M407" s="137"/>
      <c r="T407" s="51"/>
      <c r="AT407" s="15" t="s">
        <v>128</v>
      </c>
      <c r="AU407" s="15" t="s">
        <v>79</v>
      </c>
    </row>
    <row r="408" spans="2:65" s="1" customFormat="1" ht="19.2">
      <c r="B408" s="30"/>
      <c r="D408" s="134" t="s">
        <v>146</v>
      </c>
      <c r="F408" s="147" t="s">
        <v>639</v>
      </c>
      <c r="I408" s="136"/>
      <c r="L408" s="30"/>
      <c r="M408" s="137"/>
      <c r="T408" s="51"/>
      <c r="AT408" s="15" t="s">
        <v>146</v>
      </c>
      <c r="AU408" s="15" t="s">
        <v>79</v>
      </c>
    </row>
    <row r="409" spans="2:65" s="12" customFormat="1">
      <c r="B409" s="140"/>
      <c r="D409" s="134" t="s">
        <v>132</v>
      </c>
      <c r="E409" s="141" t="s">
        <v>18</v>
      </c>
      <c r="F409" s="142" t="s">
        <v>640</v>
      </c>
      <c r="H409" s="143">
        <v>0.8</v>
      </c>
      <c r="I409" s="144"/>
      <c r="L409" s="140"/>
      <c r="M409" s="145"/>
      <c r="T409" s="146"/>
      <c r="AT409" s="141" t="s">
        <v>132</v>
      </c>
      <c r="AU409" s="141" t="s">
        <v>79</v>
      </c>
      <c r="AV409" s="12" t="s">
        <v>79</v>
      </c>
      <c r="AW409" s="12" t="s">
        <v>33</v>
      </c>
      <c r="AX409" s="12" t="s">
        <v>77</v>
      </c>
      <c r="AY409" s="141" t="s">
        <v>118</v>
      </c>
    </row>
    <row r="410" spans="2:65" s="1" customFormat="1" ht="21.75" customHeight="1">
      <c r="B410" s="30"/>
      <c r="C410" s="155" t="s">
        <v>641</v>
      </c>
      <c r="D410" s="155" t="s">
        <v>283</v>
      </c>
      <c r="E410" s="156" t="s">
        <v>642</v>
      </c>
      <c r="F410" s="157" t="s">
        <v>643</v>
      </c>
      <c r="G410" s="158" t="s">
        <v>272</v>
      </c>
      <c r="H410" s="159">
        <v>640</v>
      </c>
      <c r="I410" s="160"/>
      <c r="J410" s="161">
        <f>ROUND(I410*H410,2)</f>
        <v>0</v>
      </c>
      <c r="K410" s="157" t="s">
        <v>125</v>
      </c>
      <c r="L410" s="162"/>
      <c r="M410" s="163" t="s">
        <v>18</v>
      </c>
      <c r="N410" s="164" t="s">
        <v>42</v>
      </c>
      <c r="P410" s="130">
        <f>O410*H410</f>
        <v>0</v>
      </c>
      <c r="Q410" s="130">
        <v>9.0000000000000006E-5</v>
      </c>
      <c r="R410" s="130">
        <f>Q410*H410</f>
        <v>5.7600000000000005E-2</v>
      </c>
      <c r="S410" s="130">
        <v>0</v>
      </c>
      <c r="T410" s="131">
        <f>S410*H410</f>
        <v>0</v>
      </c>
      <c r="AR410" s="132" t="s">
        <v>286</v>
      </c>
      <c r="AT410" s="132" t="s">
        <v>283</v>
      </c>
      <c r="AU410" s="132" t="s">
        <v>79</v>
      </c>
      <c r="AY410" s="15" t="s">
        <v>118</v>
      </c>
      <c r="BE410" s="133">
        <f>IF(N410="základní",J410,0)</f>
        <v>0</v>
      </c>
      <c r="BF410" s="133">
        <f>IF(N410="snížená",J410,0)</f>
        <v>0</v>
      </c>
      <c r="BG410" s="133">
        <f>IF(N410="zákl. přenesená",J410,0)</f>
        <v>0</v>
      </c>
      <c r="BH410" s="133">
        <f>IF(N410="sníž. přenesená",J410,0)</f>
        <v>0</v>
      </c>
      <c r="BI410" s="133">
        <f>IF(N410="nulová",J410,0)</f>
        <v>0</v>
      </c>
      <c r="BJ410" s="15" t="s">
        <v>77</v>
      </c>
      <c r="BK410" s="133">
        <f>ROUND(I410*H410,2)</f>
        <v>0</v>
      </c>
      <c r="BL410" s="15" t="s">
        <v>230</v>
      </c>
      <c r="BM410" s="132" t="s">
        <v>644</v>
      </c>
    </row>
    <row r="411" spans="2:65" s="1" customFormat="1">
      <c r="B411" s="30"/>
      <c r="D411" s="134" t="s">
        <v>128</v>
      </c>
      <c r="F411" s="135" t="s">
        <v>643</v>
      </c>
      <c r="I411" s="136"/>
      <c r="L411" s="30"/>
      <c r="M411" s="137"/>
      <c r="T411" s="51"/>
      <c r="AT411" s="15" t="s">
        <v>128</v>
      </c>
      <c r="AU411" s="15" t="s">
        <v>79</v>
      </c>
    </row>
    <row r="412" spans="2:65" s="12" customFormat="1">
      <c r="B412" s="140"/>
      <c r="D412" s="134" t="s">
        <v>132</v>
      </c>
      <c r="E412" s="141" t="s">
        <v>18</v>
      </c>
      <c r="F412" s="142" t="s">
        <v>645</v>
      </c>
      <c r="H412" s="143">
        <v>640</v>
      </c>
      <c r="I412" s="144"/>
      <c r="L412" s="140"/>
      <c r="M412" s="145"/>
      <c r="T412" s="146"/>
      <c r="AT412" s="141" t="s">
        <v>132</v>
      </c>
      <c r="AU412" s="141" t="s">
        <v>79</v>
      </c>
      <c r="AV412" s="12" t="s">
        <v>79</v>
      </c>
      <c r="AW412" s="12" t="s">
        <v>33</v>
      </c>
      <c r="AX412" s="12" t="s">
        <v>77</v>
      </c>
      <c r="AY412" s="141" t="s">
        <v>118</v>
      </c>
    </row>
    <row r="413" spans="2:65" s="1" customFormat="1" ht="24.15" customHeight="1">
      <c r="B413" s="30"/>
      <c r="C413" s="155" t="s">
        <v>646</v>
      </c>
      <c r="D413" s="155" t="s">
        <v>283</v>
      </c>
      <c r="E413" s="156" t="s">
        <v>647</v>
      </c>
      <c r="F413" s="157" t="s">
        <v>648</v>
      </c>
      <c r="G413" s="158" t="s">
        <v>649</v>
      </c>
      <c r="H413" s="159">
        <v>6.4</v>
      </c>
      <c r="I413" s="160"/>
      <c r="J413" s="161">
        <f>ROUND(I413*H413,2)</f>
        <v>0</v>
      </c>
      <c r="K413" s="157" t="s">
        <v>125</v>
      </c>
      <c r="L413" s="162"/>
      <c r="M413" s="163" t="s">
        <v>18</v>
      </c>
      <c r="N413" s="164" t="s">
        <v>42</v>
      </c>
      <c r="P413" s="130">
        <f>O413*H413</f>
        <v>0</v>
      </c>
      <c r="Q413" s="130">
        <v>6.4000000000000005E-4</v>
      </c>
      <c r="R413" s="130">
        <f>Q413*H413</f>
        <v>4.0960000000000007E-3</v>
      </c>
      <c r="S413" s="130">
        <v>0</v>
      </c>
      <c r="T413" s="131">
        <f>S413*H413</f>
        <v>0</v>
      </c>
      <c r="AR413" s="132" t="s">
        <v>286</v>
      </c>
      <c r="AT413" s="132" t="s">
        <v>283</v>
      </c>
      <c r="AU413" s="132" t="s">
        <v>79</v>
      </c>
      <c r="AY413" s="15" t="s">
        <v>118</v>
      </c>
      <c r="BE413" s="133">
        <f>IF(N413="základní",J413,0)</f>
        <v>0</v>
      </c>
      <c r="BF413" s="133">
        <f>IF(N413="snížená",J413,0)</f>
        <v>0</v>
      </c>
      <c r="BG413" s="133">
        <f>IF(N413="zákl. přenesená",J413,0)</f>
        <v>0</v>
      </c>
      <c r="BH413" s="133">
        <f>IF(N413="sníž. přenesená",J413,0)</f>
        <v>0</v>
      </c>
      <c r="BI413" s="133">
        <f>IF(N413="nulová",J413,0)</f>
        <v>0</v>
      </c>
      <c r="BJ413" s="15" t="s">
        <v>77</v>
      </c>
      <c r="BK413" s="133">
        <f>ROUND(I413*H413,2)</f>
        <v>0</v>
      </c>
      <c r="BL413" s="15" t="s">
        <v>230</v>
      </c>
      <c r="BM413" s="132" t="s">
        <v>650</v>
      </c>
    </row>
    <row r="414" spans="2:65" s="1" customFormat="1">
      <c r="B414" s="30"/>
      <c r="D414" s="134" t="s">
        <v>128</v>
      </c>
      <c r="F414" s="135" t="s">
        <v>648</v>
      </c>
      <c r="I414" s="136"/>
      <c r="L414" s="30"/>
      <c r="M414" s="137"/>
      <c r="T414" s="51"/>
      <c r="AT414" s="15" t="s">
        <v>128</v>
      </c>
      <c r="AU414" s="15" t="s">
        <v>79</v>
      </c>
    </row>
    <row r="415" spans="2:65" s="1" customFormat="1" ht="24.15" customHeight="1">
      <c r="B415" s="30"/>
      <c r="C415" s="155" t="s">
        <v>651</v>
      </c>
      <c r="D415" s="155" t="s">
        <v>283</v>
      </c>
      <c r="E415" s="156" t="s">
        <v>652</v>
      </c>
      <c r="F415" s="157" t="s">
        <v>653</v>
      </c>
      <c r="G415" s="158" t="s">
        <v>649</v>
      </c>
      <c r="H415" s="159">
        <v>6.4</v>
      </c>
      <c r="I415" s="160"/>
      <c r="J415" s="161">
        <f>ROUND(I415*H415,2)</f>
        <v>0</v>
      </c>
      <c r="K415" s="157" t="s">
        <v>125</v>
      </c>
      <c r="L415" s="162"/>
      <c r="M415" s="163" t="s">
        <v>18</v>
      </c>
      <c r="N415" s="164" t="s">
        <v>42</v>
      </c>
      <c r="P415" s="130">
        <f>O415*H415</f>
        <v>0</v>
      </c>
      <c r="Q415" s="130">
        <v>1E-3</v>
      </c>
      <c r="R415" s="130">
        <f>Q415*H415</f>
        <v>6.4000000000000003E-3</v>
      </c>
      <c r="S415" s="130">
        <v>0</v>
      </c>
      <c r="T415" s="131">
        <f>S415*H415</f>
        <v>0</v>
      </c>
      <c r="AR415" s="132" t="s">
        <v>286</v>
      </c>
      <c r="AT415" s="132" t="s">
        <v>283</v>
      </c>
      <c r="AU415" s="132" t="s">
        <v>79</v>
      </c>
      <c r="AY415" s="15" t="s">
        <v>118</v>
      </c>
      <c r="BE415" s="133">
        <f>IF(N415="základní",J415,0)</f>
        <v>0</v>
      </c>
      <c r="BF415" s="133">
        <f>IF(N415="snížená",J415,0)</f>
        <v>0</v>
      </c>
      <c r="BG415" s="133">
        <f>IF(N415="zákl. přenesená",J415,0)</f>
        <v>0</v>
      </c>
      <c r="BH415" s="133">
        <f>IF(N415="sníž. přenesená",J415,0)</f>
        <v>0</v>
      </c>
      <c r="BI415" s="133">
        <f>IF(N415="nulová",J415,0)</f>
        <v>0</v>
      </c>
      <c r="BJ415" s="15" t="s">
        <v>77</v>
      </c>
      <c r="BK415" s="133">
        <f>ROUND(I415*H415,2)</f>
        <v>0</v>
      </c>
      <c r="BL415" s="15" t="s">
        <v>230</v>
      </c>
      <c r="BM415" s="132" t="s">
        <v>654</v>
      </c>
    </row>
    <row r="416" spans="2:65" s="1" customFormat="1">
      <c r="B416" s="30"/>
      <c r="D416" s="134" t="s">
        <v>128</v>
      </c>
      <c r="F416" s="135" t="s">
        <v>653</v>
      </c>
      <c r="I416" s="136"/>
      <c r="L416" s="30"/>
      <c r="M416" s="137"/>
      <c r="T416" s="51"/>
      <c r="AT416" s="15" t="s">
        <v>128</v>
      </c>
      <c r="AU416" s="15" t="s">
        <v>79</v>
      </c>
    </row>
    <row r="417" spans="2:65" s="1" customFormat="1" ht="24.15" customHeight="1">
      <c r="B417" s="30"/>
      <c r="C417" s="121" t="s">
        <v>655</v>
      </c>
      <c r="D417" s="121" t="s">
        <v>121</v>
      </c>
      <c r="E417" s="122" t="s">
        <v>656</v>
      </c>
      <c r="F417" s="123" t="s">
        <v>657</v>
      </c>
      <c r="G417" s="124" t="s">
        <v>124</v>
      </c>
      <c r="H417" s="125">
        <v>56</v>
      </c>
      <c r="I417" s="126"/>
      <c r="J417" s="127">
        <f>ROUND(I417*H417,2)</f>
        <v>0</v>
      </c>
      <c r="K417" s="123" t="s">
        <v>125</v>
      </c>
      <c r="L417" s="30"/>
      <c r="M417" s="128" t="s">
        <v>18</v>
      </c>
      <c r="N417" s="129" t="s">
        <v>42</v>
      </c>
      <c r="P417" s="130">
        <f>O417*H417</f>
        <v>0</v>
      </c>
      <c r="Q417" s="130">
        <v>1.396E-2</v>
      </c>
      <c r="R417" s="130">
        <f>Q417*H417</f>
        <v>0.78176000000000001</v>
      </c>
      <c r="S417" s="130">
        <v>0</v>
      </c>
      <c r="T417" s="131">
        <f>S417*H417</f>
        <v>0</v>
      </c>
      <c r="AR417" s="132" t="s">
        <v>230</v>
      </c>
      <c r="AT417" s="132" t="s">
        <v>121</v>
      </c>
      <c r="AU417" s="132" t="s">
        <v>79</v>
      </c>
      <c r="AY417" s="15" t="s">
        <v>118</v>
      </c>
      <c r="BE417" s="133">
        <f>IF(N417="základní",J417,0)</f>
        <v>0</v>
      </c>
      <c r="BF417" s="133">
        <f>IF(N417="snížená",J417,0)</f>
        <v>0</v>
      </c>
      <c r="BG417" s="133">
        <f>IF(N417="zákl. přenesená",J417,0)</f>
        <v>0</v>
      </c>
      <c r="BH417" s="133">
        <f>IF(N417="sníž. přenesená",J417,0)</f>
        <v>0</v>
      </c>
      <c r="BI417" s="133">
        <f>IF(N417="nulová",J417,0)</f>
        <v>0</v>
      </c>
      <c r="BJ417" s="15" t="s">
        <v>77</v>
      </c>
      <c r="BK417" s="133">
        <f>ROUND(I417*H417,2)</f>
        <v>0</v>
      </c>
      <c r="BL417" s="15" t="s">
        <v>230</v>
      </c>
      <c r="BM417" s="132" t="s">
        <v>658</v>
      </c>
    </row>
    <row r="418" spans="2:65" s="1" customFormat="1" ht="28.8">
      <c r="B418" s="30"/>
      <c r="D418" s="134" t="s">
        <v>128</v>
      </c>
      <c r="F418" s="135" t="s">
        <v>659</v>
      </c>
      <c r="I418" s="136"/>
      <c r="L418" s="30"/>
      <c r="M418" s="137"/>
      <c r="T418" s="51"/>
      <c r="AT418" s="15" t="s">
        <v>128</v>
      </c>
      <c r="AU418" s="15" t="s">
        <v>79</v>
      </c>
    </row>
    <row r="419" spans="2:65" s="1" customFormat="1">
      <c r="B419" s="30"/>
      <c r="D419" s="138" t="s">
        <v>130</v>
      </c>
      <c r="F419" s="139" t="s">
        <v>660</v>
      </c>
      <c r="I419" s="136"/>
      <c r="L419" s="30"/>
      <c r="M419" s="137"/>
      <c r="T419" s="51"/>
      <c r="AT419" s="15" t="s">
        <v>130</v>
      </c>
      <c r="AU419" s="15" t="s">
        <v>79</v>
      </c>
    </row>
    <row r="420" spans="2:65" s="1" customFormat="1" ht="19.2">
      <c r="B420" s="30"/>
      <c r="D420" s="134" t="s">
        <v>146</v>
      </c>
      <c r="F420" s="147" t="s">
        <v>661</v>
      </c>
      <c r="I420" s="136"/>
      <c r="L420" s="30"/>
      <c r="M420" s="137"/>
      <c r="T420" s="51"/>
      <c r="AT420" s="15" t="s">
        <v>146</v>
      </c>
      <c r="AU420" s="15" t="s">
        <v>79</v>
      </c>
    </row>
    <row r="421" spans="2:65" s="12" customFormat="1">
      <c r="B421" s="140"/>
      <c r="D421" s="134" t="s">
        <v>132</v>
      </c>
      <c r="E421" s="141" t="s">
        <v>18</v>
      </c>
      <c r="F421" s="142" t="s">
        <v>662</v>
      </c>
      <c r="H421" s="143">
        <v>56</v>
      </c>
      <c r="I421" s="144"/>
      <c r="L421" s="140"/>
      <c r="M421" s="145"/>
      <c r="T421" s="146"/>
      <c r="AT421" s="141" t="s">
        <v>132</v>
      </c>
      <c r="AU421" s="141" t="s">
        <v>79</v>
      </c>
      <c r="AV421" s="12" t="s">
        <v>79</v>
      </c>
      <c r="AW421" s="12" t="s">
        <v>33</v>
      </c>
      <c r="AX421" s="12" t="s">
        <v>77</v>
      </c>
      <c r="AY421" s="141" t="s">
        <v>118</v>
      </c>
    </row>
    <row r="422" spans="2:65" s="1" customFormat="1" ht="24.15" customHeight="1">
      <c r="B422" s="30"/>
      <c r="C422" s="121" t="s">
        <v>663</v>
      </c>
      <c r="D422" s="121" t="s">
        <v>121</v>
      </c>
      <c r="E422" s="122" t="s">
        <v>664</v>
      </c>
      <c r="F422" s="123" t="s">
        <v>665</v>
      </c>
      <c r="G422" s="124" t="s">
        <v>205</v>
      </c>
      <c r="H422" s="125">
        <v>1.2909999999999999</v>
      </c>
      <c r="I422" s="126"/>
      <c r="J422" s="127">
        <f>ROUND(I422*H422,2)</f>
        <v>0</v>
      </c>
      <c r="K422" s="123" t="s">
        <v>125</v>
      </c>
      <c r="L422" s="30"/>
      <c r="M422" s="128" t="s">
        <v>18</v>
      </c>
      <c r="N422" s="129" t="s">
        <v>42</v>
      </c>
      <c r="P422" s="130">
        <f>O422*H422</f>
        <v>0</v>
      </c>
      <c r="Q422" s="130">
        <v>0</v>
      </c>
      <c r="R422" s="130">
        <f>Q422*H422</f>
        <v>0</v>
      </c>
      <c r="S422" s="130">
        <v>0</v>
      </c>
      <c r="T422" s="131">
        <f>S422*H422</f>
        <v>0</v>
      </c>
      <c r="AR422" s="132" t="s">
        <v>230</v>
      </c>
      <c r="AT422" s="132" t="s">
        <v>121</v>
      </c>
      <c r="AU422" s="132" t="s">
        <v>79</v>
      </c>
      <c r="AY422" s="15" t="s">
        <v>118</v>
      </c>
      <c r="BE422" s="133">
        <f>IF(N422="základní",J422,0)</f>
        <v>0</v>
      </c>
      <c r="BF422" s="133">
        <f>IF(N422="snížená",J422,0)</f>
        <v>0</v>
      </c>
      <c r="BG422" s="133">
        <f>IF(N422="zákl. přenesená",J422,0)</f>
        <v>0</v>
      </c>
      <c r="BH422" s="133">
        <f>IF(N422="sníž. přenesená",J422,0)</f>
        <v>0</v>
      </c>
      <c r="BI422" s="133">
        <f>IF(N422="nulová",J422,0)</f>
        <v>0</v>
      </c>
      <c r="BJ422" s="15" t="s">
        <v>77</v>
      </c>
      <c r="BK422" s="133">
        <f>ROUND(I422*H422,2)</f>
        <v>0</v>
      </c>
      <c r="BL422" s="15" t="s">
        <v>230</v>
      </c>
      <c r="BM422" s="132" t="s">
        <v>666</v>
      </c>
    </row>
    <row r="423" spans="2:65" s="1" customFormat="1" ht="28.8">
      <c r="B423" s="30"/>
      <c r="D423" s="134" t="s">
        <v>128</v>
      </c>
      <c r="F423" s="135" t="s">
        <v>667</v>
      </c>
      <c r="I423" s="136"/>
      <c r="L423" s="30"/>
      <c r="M423" s="137"/>
      <c r="T423" s="51"/>
      <c r="AT423" s="15" t="s">
        <v>128</v>
      </c>
      <c r="AU423" s="15" t="s">
        <v>79</v>
      </c>
    </row>
    <row r="424" spans="2:65" s="1" customFormat="1">
      <c r="B424" s="30"/>
      <c r="D424" s="138" t="s">
        <v>130</v>
      </c>
      <c r="F424" s="139" t="s">
        <v>668</v>
      </c>
      <c r="I424" s="136"/>
      <c r="L424" s="30"/>
      <c r="M424" s="137"/>
      <c r="T424" s="51"/>
      <c r="AT424" s="15" t="s">
        <v>130</v>
      </c>
      <c r="AU424" s="15" t="s">
        <v>79</v>
      </c>
    </row>
    <row r="425" spans="2:65" s="1" customFormat="1" ht="24.15" customHeight="1">
      <c r="B425" s="30"/>
      <c r="C425" s="121" t="s">
        <v>669</v>
      </c>
      <c r="D425" s="121" t="s">
        <v>121</v>
      </c>
      <c r="E425" s="122" t="s">
        <v>670</v>
      </c>
      <c r="F425" s="123" t="s">
        <v>671</v>
      </c>
      <c r="G425" s="124" t="s">
        <v>459</v>
      </c>
      <c r="H425" s="165"/>
      <c r="I425" s="126"/>
      <c r="J425" s="127">
        <f>ROUND(I425*H425,2)</f>
        <v>0</v>
      </c>
      <c r="K425" s="123" t="s">
        <v>125</v>
      </c>
      <c r="L425" s="30"/>
      <c r="M425" s="128" t="s">
        <v>18</v>
      </c>
      <c r="N425" s="129" t="s">
        <v>42</v>
      </c>
      <c r="P425" s="130">
        <f>O425*H425</f>
        <v>0</v>
      </c>
      <c r="Q425" s="130">
        <v>0</v>
      </c>
      <c r="R425" s="130">
        <f>Q425*H425</f>
        <v>0</v>
      </c>
      <c r="S425" s="130">
        <v>0</v>
      </c>
      <c r="T425" s="131">
        <f>S425*H425</f>
        <v>0</v>
      </c>
      <c r="AR425" s="132" t="s">
        <v>230</v>
      </c>
      <c r="AT425" s="132" t="s">
        <v>121</v>
      </c>
      <c r="AU425" s="132" t="s">
        <v>79</v>
      </c>
      <c r="AY425" s="15" t="s">
        <v>118</v>
      </c>
      <c r="BE425" s="133">
        <f>IF(N425="základní",J425,0)</f>
        <v>0</v>
      </c>
      <c r="BF425" s="133">
        <f>IF(N425="snížená",J425,0)</f>
        <v>0</v>
      </c>
      <c r="BG425" s="133">
        <f>IF(N425="zákl. přenesená",J425,0)</f>
        <v>0</v>
      </c>
      <c r="BH425" s="133">
        <f>IF(N425="sníž. přenesená",J425,0)</f>
        <v>0</v>
      </c>
      <c r="BI425" s="133">
        <f>IF(N425="nulová",J425,0)</f>
        <v>0</v>
      </c>
      <c r="BJ425" s="15" t="s">
        <v>77</v>
      </c>
      <c r="BK425" s="133">
        <f>ROUND(I425*H425,2)</f>
        <v>0</v>
      </c>
      <c r="BL425" s="15" t="s">
        <v>230</v>
      </c>
      <c r="BM425" s="132" t="s">
        <v>672</v>
      </c>
    </row>
    <row r="426" spans="2:65" s="1" customFormat="1" ht="38.4">
      <c r="B426" s="30"/>
      <c r="D426" s="134" t="s">
        <v>128</v>
      </c>
      <c r="F426" s="135" t="s">
        <v>673</v>
      </c>
      <c r="I426" s="136"/>
      <c r="L426" s="30"/>
      <c r="M426" s="137"/>
      <c r="T426" s="51"/>
      <c r="AT426" s="15" t="s">
        <v>128</v>
      </c>
      <c r="AU426" s="15" t="s">
        <v>79</v>
      </c>
    </row>
    <row r="427" spans="2:65" s="1" customFormat="1">
      <c r="B427" s="30"/>
      <c r="D427" s="138" t="s">
        <v>130</v>
      </c>
      <c r="F427" s="139" t="s">
        <v>674</v>
      </c>
      <c r="I427" s="136"/>
      <c r="L427" s="30"/>
      <c r="M427" s="137"/>
      <c r="T427" s="51"/>
      <c r="AT427" s="15" t="s">
        <v>130</v>
      </c>
      <c r="AU427" s="15" t="s">
        <v>79</v>
      </c>
    </row>
    <row r="428" spans="2:65" s="1" customFormat="1" ht="24.15" customHeight="1">
      <c r="B428" s="30"/>
      <c r="C428" s="121" t="s">
        <v>675</v>
      </c>
      <c r="D428" s="121" t="s">
        <v>121</v>
      </c>
      <c r="E428" s="122" t="s">
        <v>676</v>
      </c>
      <c r="F428" s="123" t="s">
        <v>677</v>
      </c>
      <c r="G428" s="124" t="s">
        <v>459</v>
      </c>
      <c r="H428" s="165"/>
      <c r="I428" s="126"/>
      <c r="J428" s="127">
        <f>ROUND(I428*H428,2)</f>
        <v>0</v>
      </c>
      <c r="K428" s="123" t="s">
        <v>125</v>
      </c>
      <c r="L428" s="30"/>
      <c r="M428" s="128" t="s">
        <v>18</v>
      </c>
      <c r="N428" s="129" t="s">
        <v>42</v>
      </c>
      <c r="P428" s="130">
        <f>O428*H428</f>
        <v>0</v>
      </c>
      <c r="Q428" s="130">
        <v>0</v>
      </c>
      <c r="R428" s="130">
        <f>Q428*H428</f>
        <v>0</v>
      </c>
      <c r="S428" s="130">
        <v>0</v>
      </c>
      <c r="T428" s="131">
        <f>S428*H428</f>
        <v>0</v>
      </c>
      <c r="AR428" s="132" t="s">
        <v>230</v>
      </c>
      <c r="AT428" s="132" t="s">
        <v>121</v>
      </c>
      <c r="AU428" s="132" t="s">
        <v>79</v>
      </c>
      <c r="AY428" s="15" t="s">
        <v>118</v>
      </c>
      <c r="BE428" s="133">
        <f>IF(N428="základní",J428,0)</f>
        <v>0</v>
      </c>
      <c r="BF428" s="133">
        <f>IF(N428="snížená",J428,0)</f>
        <v>0</v>
      </c>
      <c r="BG428" s="133">
        <f>IF(N428="zákl. přenesená",J428,0)</f>
        <v>0</v>
      </c>
      <c r="BH428" s="133">
        <f>IF(N428="sníž. přenesená",J428,0)</f>
        <v>0</v>
      </c>
      <c r="BI428" s="133">
        <f>IF(N428="nulová",J428,0)</f>
        <v>0</v>
      </c>
      <c r="BJ428" s="15" t="s">
        <v>77</v>
      </c>
      <c r="BK428" s="133">
        <f>ROUND(I428*H428,2)</f>
        <v>0</v>
      </c>
      <c r="BL428" s="15" t="s">
        <v>230</v>
      </c>
      <c r="BM428" s="132" t="s">
        <v>678</v>
      </c>
    </row>
    <row r="429" spans="2:65" s="1" customFormat="1" ht="48">
      <c r="B429" s="30"/>
      <c r="D429" s="134" t="s">
        <v>128</v>
      </c>
      <c r="F429" s="135" t="s">
        <v>679</v>
      </c>
      <c r="I429" s="136"/>
      <c r="L429" s="30"/>
      <c r="M429" s="137"/>
      <c r="T429" s="51"/>
      <c r="AT429" s="15" t="s">
        <v>128</v>
      </c>
      <c r="AU429" s="15" t="s">
        <v>79</v>
      </c>
    </row>
    <row r="430" spans="2:65" s="1" customFormat="1">
      <c r="B430" s="30"/>
      <c r="D430" s="138" t="s">
        <v>130</v>
      </c>
      <c r="F430" s="139" t="s">
        <v>680</v>
      </c>
      <c r="I430" s="136"/>
      <c r="L430" s="30"/>
      <c r="M430" s="137"/>
      <c r="T430" s="51"/>
      <c r="AT430" s="15" t="s">
        <v>130</v>
      </c>
      <c r="AU430" s="15" t="s">
        <v>79</v>
      </c>
    </row>
    <row r="431" spans="2:65" s="11" customFormat="1" ht="22.8" customHeight="1">
      <c r="B431" s="109"/>
      <c r="D431" s="110" t="s">
        <v>70</v>
      </c>
      <c r="E431" s="119" t="s">
        <v>681</v>
      </c>
      <c r="F431" s="119" t="s">
        <v>682</v>
      </c>
      <c r="I431" s="112"/>
      <c r="J431" s="120">
        <f>BK431</f>
        <v>0</v>
      </c>
      <c r="L431" s="109"/>
      <c r="M431" s="114"/>
      <c r="P431" s="115">
        <f>SUM(P432:P466)</f>
        <v>0</v>
      </c>
      <c r="R431" s="115">
        <f>SUM(R432:R466)</f>
        <v>0.27455999999999997</v>
      </c>
      <c r="T431" s="116">
        <f>SUM(T432:T466)</f>
        <v>0.15279999999999999</v>
      </c>
      <c r="AR431" s="110" t="s">
        <v>79</v>
      </c>
      <c r="AT431" s="117" t="s">
        <v>70</v>
      </c>
      <c r="AU431" s="117" t="s">
        <v>77</v>
      </c>
      <c r="AY431" s="110" t="s">
        <v>118</v>
      </c>
      <c r="BK431" s="118">
        <f>SUM(BK432:BK466)</f>
        <v>0</v>
      </c>
    </row>
    <row r="432" spans="2:65" s="1" customFormat="1" ht="24.15" customHeight="1">
      <c r="B432" s="30"/>
      <c r="C432" s="121" t="s">
        <v>683</v>
      </c>
      <c r="D432" s="121" t="s">
        <v>121</v>
      </c>
      <c r="E432" s="122" t="s">
        <v>684</v>
      </c>
      <c r="F432" s="123" t="s">
        <v>685</v>
      </c>
      <c r="G432" s="124" t="s">
        <v>330</v>
      </c>
      <c r="H432" s="125">
        <v>80</v>
      </c>
      <c r="I432" s="126"/>
      <c r="J432" s="127">
        <f>ROUND(I432*H432,2)</f>
        <v>0</v>
      </c>
      <c r="K432" s="123" t="s">
        <v>125</v>
      </c>
      <c r="L432" s="30"/>
      <c r="M432" s="128" t="s">
        <v>18</v>
      </c>
      <c r="N432" s="129" t="s">
        <v>42</v>
      </c>
      <c r="P432" s="130">
        <f>O432*H432</f>
        <v>0</v>
      </c>
      <c r="Q432" s="130">
        <v>0</v>
      </c>
      <c r="R432" s="130">
        <f>Q432*H432</f>
        <v>0</v>
      </c>
      <c r="S432" s="130">
        <v>1.91E-3</v>
      </c>
      <c r="T432" s="131">
        <f>S432*H432</f>
        <v>0.15279999999999999</v>
      </c>
      <c r="AR432" s="132" t="s">
        <v>230</v>
      </c>
      <c r="AT432" s="132" t="s">
        <v>121</v>
      </c>
      <c r="AU432" s="132" t="s">
        <v>79</v>
      </c>
      <c r="AY432" s="15" t="s">
        <v>118</v>
      </c>
      <c r="BE432" s="133">
        <f>IF(N432="základní",J432,0)</f>
        <v>0</v>
      </c>
      <c r="BF432" s="133">
        <f>IF(N432="snížená",J432,0)</f>
        <v>0</v>
      </c>
      <c r="BG432" s="133">
        <f>IF(N432="zákl. přenesená",J432,0)</f>
        <v>0</v>
      </c>
      <c r="BH432" s="133">
        <f>IF(N432="sníž. přenesená",J432,0)</f>
        <v>0</v>
      </c>
      <c r="BI432" s="133">
        <f>IF(N432="nulová",J432,0)</f>
        <v>0</v>
      </c>
      <c r="BJ432" s="15" t="s">
        <v>77</v>
      </c>
      <c r="BK432" s="133">
        <f>ROUND(I432*H432,2)</f>
        <v>0</v>
      </c>
      <c r="BL432" s="15" t="s">
        <v>230</v>
      </c>
      <c r="BM432" s="132" t="s">
        <v>686</v>
      </c>
    </row>
    <row r="433" spans="2:65" s="1" customFormat="1" ht="19.2">
      <c r="B433" s="30"/>
      <c r="D433" s="134" t="s">
        <v>128</v>
      </c>
      <c r="F433" s="135" t="s">
        <v>687</v>
      </c>
      <c r="I433" s="136"/>
      <c r="L433" s="30"/>
      <c r="M433" s="137"/>
      <c r="T433" s="51"/>
      <c r="AT433" s="15" t="s">
        <v>128</v>
      </c>
      <c r="AU433" s="15" t="s">
        <v>79</v>
      </c>
    </row>
    <row r="434" spans="2:65" s="1" customFormat="1">
      <c r="B434" s="30"/>
      <c r="D434" s="138" t="s">
        <v>130</v>
      </c>
      <c r="F434" s="139" t="s">
        <v>688</v>
      </c>
      <c r="I434" s="136"/>
      <c r="L434" s="30"/>
      <c r="M434" s="137"/>
      <c r="T434" s="51"/>
      <c r="AT434" s="15" t="s">
        <v>130</v>
      </c>
      <c r="AU434" s="15" t="s">
        <v>79</v>
      </c>
    </row>
    <row r="435" spans="2:65" s="12" customFormat="1">
      <c r="B435" s="140"/>
      <c r="D435" s="134" t="s">
        <v>132</v>
      </c>
      <c r="E435" s="141" t="s">
        <v>18</v>
      </c>
      <c r="F435" s="142" t="s">
        <v>590</v>
      </c>
      <c r="H435" s="143">
        <v>80</v>
      </c>
      <c r="I435" s="144"/>
      <c r="L435" s="140"/>
      <c r="M435" s="145"/>
      <c r="T435" s="146"/>
      <c r="AT435" s="141" t="s">
        <v>132</v>
      </c>
      <c r="AU435" s="141" t="s">
        <v>79</v>
      </c>
      <c r="AV435" s="12" t="s">
        <v>79</v>
      </c>
      <c r="AW435" s="12" t="s">
        <v>33</v>
      </c>
      <c r="AX435" s="12" t="s">
        <v>77</v>
      </c>
      <c r="AY435" s="141" t="s">
        <v>118</v>
      </c>
    </row>
    <row r="436" spans="2:65" s="1" customFormat="1" ht="24.15" customHeight="1">
      <c r="B436" s="30"/>
      <c r="C436" s="121" t="s">
        <v>689</v>
      </c>
      <c r="D436" s="121" t="s">
        <v>121</v>
      </c>
      <c r="E436" s="122" t="s">
        <v>690</v>
      </c>
      <c r="F436" s="123" t="s">
        <v>691</v>
      </c>
      <c r="G436" s="124" t="s">
        <v>330</v>
      </c>
      <c r="H436" s="125">
        <v>80</v>
      </c>
      <c r="I436" s="126"/>
      <c r="J436" s="127">
        <f>ROUND(I436*H436,2)</f>
        <v>0</v>
      </c>
      <c r="K436" s="123" t="s">
        <v>125</v>
      </c>
      <c r="L436" s="30"/>
      <c r="M436" s="128" t="s">
        <v>18</v>
      </c>
      <c r="N436" s="129" t="s">
        <v>42</v>
      </c>
      <c r="P436" s="130">
        <f>O436*H436</f>
        <v>0</v>
      </c>
      <c r="Q436" s="130">
        <v>0</v>
      </c>
      <c r="R436" s="130">
        <f>Q436*H436</f>
        <v>0</v>
      </c>
      <c r="S436" s="130">
        <v>0</v>
      </c>
      <c r="T436" s="131">
        <f>S436*H436</f>
        <v>0</v>
      </c>
      <c r="AR436" s="132" t="s">
        <v>230</v>
      </c>
      <c r="AT436" s="132" t="s">
        <v>121</v>
      </c>
      <c r="AU436" s="132" t="s">
        <v>79</v>
      </c>
      <c r="AY436" s="15" t="s">
        <v>118</v>
      </c>
      <c r="BE436" s="133">
        <f>IF(N436="základní",J436,0)</f>
        <v>0</v>
      </c>
      <c r="BF436" s="133">
        <f>IF(N436="snížená",J436,0)</f>
        <v>0</v>
      </c>
      <c r="BG436" s="133">
        <f>IF(N436="zákl. přenesená",J436,0)</f>
        <v>0</v>
      </c>
      <c r="BH436" s="133">
        <f>IF(N436="sníž. přenesená",J436,0)</f>
        <v>0</v>
      </c>
      <c r="BI436" s="133">
        <f>IF(N436="nulová",J436,0)</f>
        <v>0</v>
      </c>
      <c r="BJ436" s="15" t="s">
        <v>77</v>
      </c>
      <c r="BK436" s="133">
        <f>ROUND(I436*H436,2)</f>
        <v>0</v>
      </c>
      <c r="BL436" s="15" t="s">
        <v>230</v>
      </c>
      <c r="BM436" s="132" t="s">
        <v>692</v>
      </c>
    </row>
    <row r="437" spans="2:65" s="1" customFormat="1" ht="19.2">
      <c r="B437" s="30"/>
      <c r="D437" s="134" t="s">
        <v>128</v>
      </c>
      <c r="F437" s="135" t="s">
        <v>693</v>
      </c>
      <c r="I437" s="136"/>
      <c r="L437" s="30"/>
      <c r="M437" s="137"/>
      <c r="T437" s="51"/>
      <c r="AT437" s="15" t="s">
        <v>128</v>
      </c>
      <c r="AU437" s="15" t="s">
        <v>79</v>
      </c>
    </row>
    <row r="438" spans="2:65" s="1" customFormat="1">
      <c r="B438" s="30"/>
      <c r="D438" s="138" t="s">
        <v>130</v>
      </c>
      <c r="F438" s="139" t="s">
        <v>694</v>
      </c>
      <c r="I438" s="136"/>
      <c r="L438" s="30"/>
      <c r="M438" s="137"/>
      <c r="T438" s="51"/>
      <c r="AT438" s="15" t="s">
        <v>130</v>
      </c>
      <c r="AU438" s="15" t="s">
        <v>79</v>
      </c>
    </row>
    <row r="439" spans="2:65" s="1" customFormat="1" ht="76.8">
      <c r="B439" s="30"/>
      <c r="D439" s="134" t="s">
        <v>146</v>
      </c>
      <c r="F439" s="147" t="s">
        <v>695</v>
      </c>
      <c r="I439" s="136"/>
      <c r="L439" s="30"/>
      <c r="M439" s="137"/>
      <c r="T439" s="51"/>
      <c r="AT439" s="15" t="s">
        <v>146</v>
      </c>
      <c r="AU439" s="15" t="s">
        <v>79</v>
      </c>
    </row>
    <row r="440" spans="2:65" s="1" customFormat="1" ht="21.75" customHeight="1">
      <c r="B440" s="30"/>
      <c r="C440" s="155" t="s">
        <v>696</v>
      </c>
      <c r="D440" s="155" t="s">
        <v>283</v>
      </c>
      <c r="E440" s="156" t="s">
        <v>697</v>
      </c>
      <c r="F440" s="157" t="s">
        <v>698</v>
      </c>
      <c r="G440" s="158" t="s">
        <v>205</v>
      </c>
      <c r="H440" s="159">
        <v>0.16700000000000001</v>
      </c>
      <c r="I440" s="160"/>
      <c r="J440" s="161">
        <f>ROUND(I440*H440,2)</f>
        <v>0</v>
      </c>
      <c r="K440" s="157" t="s">
        <v>125</v>
      </c>
      <c r="L440" s="162"/>
      <c r="M440" s="163" t="s">
        <v>18</v>
      </c>
      <c r="N440" s="164" t="s">
        <v>42</v>
      </c>
      <c r="P440" s="130">
        <f>O440*H440</f>
        <v>0</v>
      </c>
      <c r="Q440" s="130">
        <v>1</v>
      </c>
      <c r="R440" s="130">
        <f>Q440*H440</f>
        <v>0.16700000000000001</v>
      </c>
      <c r="S440" s="130">
        <v>0</v>
      </c>
      <c r="T440" s="131">
        <f>S440*H440</f>
        <v>0</v>
      </c>
      <c r="AR440" s="132" t="s">
        <v>286</v>
      </c>
      <c r="AT440" s="132" t="s">
        <v>283</v>
      </c>
      <c r="AU440" s="132" t="s">
        <v>79</v>
      </c>
      <c r="AY440" s="15" t="s">
        <v>118</v>
      </c>
      <c r="BE440" s="133">
        <f>IF(N440="základní",J440,0)</f>
        <v>0</v>
      </c>
      <c r="BF440" s="133">
        <f>IF(N440="snížená",J440,0)</f>
        <v>0</v>
      </c>
      <c r="BG440" s="133">
        <f>IF(N440="zákl. přenesená",J440,0)</f>
        <v>0</v>
      </c>
      <c r="BH440" s="133">
        <f>IF(N440="sníž. přenesená",J440,0)</f>
        <v>0</v>
      </c>
      <c r="BI440" s="133">
        <f>IF(N440="nulová",J440,0)</f>
        <v>0</v>
      </c>
      <c r="BJ440" s="15" t="s">
        <v>77</v>
      </c>
      <c r="BK440" s="133">
        <f>ROUND(I440*H440,2)</f>
        <v>0</v>
      </c>
      <c r="BL440" s="15" t="s">
        <v>230</v>
      </c>
      <c r="BM440" s="132" t="s">
        <v>699</v>
      </c>
    </row>
    <row r="441" spans="2:65" s="1" customFormat="1">
      <c r="B441" s="30"/>
      <c r="D441" s="134" t="s">
        <v>128</v>
      </c>
      <c r="F441" s="135" t="s">
        <v>698</v>
      </c>
      <c r="I441" s="136"/>
      <c r="L441" s="30"/>
      <c r="M441" s="137"/>
      <c r="T441" s="51"/>
      <c r="AT441" s="15" t="s">
        <v>128</v>
      </c>
      <c r="AU441" s="15" t="s">
        <v>79</v>
      </c>
    </row>
    <row r="442" spans="2:65" s="12" customFormat="1">
      <c r="B442" s="140"/>
      <c r="D442" s="134" t="s">
        <v>132</v>
      </c>
      <c r="E442" s="141" t="s">
        <v>18</v>
      </c>
      <c r="F442" s="142" t="s">
        <v>700</v>
      </c>
      <c r="H442" s="143">
        <v>0.152</v>
      </c>
      <c r="I442" s="144"/>
      <c r="L442" s="140"/>
      <c r="M442" s="145"/>
      <c r="T442" s="146"/>
      <c r="AT442" s="141" t="s">
        <v>132</v>
      </c>
      <c r="AU442" s="141" t="s">
        <v>79</v>
      </c>
      <c r="AV442" s="12" t="s">
        <v>79</v>
      </c>
      <c r="AW442" s="12" t="s">
        <v>33</v>
      </c>
      <c r="AX442" s="12" t="s">
        <v>77</v>
      </c>
      <c r="AY442" s="141" t="s">
        <v>118</v>
      </c>
    </row>
    <row r="443" spans="2:65" s="12" customFormat="1">
      <c r="B443" s="140"/>
      <c r="D443" s="134" t="s">
        <v>132</v>
      </c>
      <c r="F443" s="142" t="s">
        <v>701</v>
      </c>
      <c r="H443" s="143">
        <v>0.16700000000000001</v>
      </c>
      <c r="I443" s="144"/>
      <c r="L443" s="140"/>
      <c r="M443" s="145"/>
      <c r="T443" s="146"/>
      <c r="AT443" s="141" t="s">
        <v>132</v>
      </c>
      <c r="AU443" s="141" t="s">
        <v>79</v>
      </c>
      <c r="AV443" s="12" t="s">
        <v>79</v>
      </c>
      <c r="AW443" s="12" t="s">
        <v>4</v>
      </c>
      <c r="AX443" s="12" t="s">
        <v>77</v>
      </c>
      <c r="AY443" s="141" t="s">
        <v>118</v>
      </c>
    </row>
    <row r="444" spans="2:65" s="1" customFormat="1" ht="16.5" customHeight="1">
      <c r="B444" s="30"/>
      <c r="C444" s="155" t="s">
        <v>702</v>
      </c>
      <c r="D444" s="155" t="s">
        <v>283</v>
      </c>
      <c r="E444" s="156" t="s">
        <v>703</v>
      </c>
      <c r="F444" s="157" t="s">
        <v>704</v>
      </c>
      <c r="G444" s="158" t="s">
        <v>272</v>
      </c>
      <c r="H444" s="159">
        <v>960</v>
      </c>
      <c r="I444" s="160"/>
      <c r="J444" s="161">
        <f>ROUND(I444*H444,2)</f>
        <v>0</v>
      </c>
      <c r="K444" s="157" t="s">
        <v>18</v>
      </c>
      <c r="L444" s="162"/>
      <c r="M444" s="163" t="s">
        <v>18</v>
      </c>
      <c r="N444" s="164" t="s">
        <v>42</v>
      </c>
      <c r="P444" s="130">
        <f>O444*H444</f>
        <v>0</v>
      </c>
      <c r="Q444" s="130">
        <v>0</v>
      </c>
      <c r="R444" s="130">
        <f>Q444*H444</f>
        <v>0</v>
      </c>
      <c r="S444" s="130">
        <v>0</v>
      </c>
      <c r="T444" s="131">
        <f>S444*H444</f>
        <v>0</v>
      </c>
      <c r="AR444" s="132" t="s">
        <v>286</v>
      </c>
      <c r="AT444" s="132" t="s">
        <v>283</v>
      </c>
      <c r="AU444" s="132" t="s">
        <v>79</v>
      </c>
      <c r="AY444" s="15" t="s">
        <v>118</v>
      </c>
      <c r="BE444" s="133">
        <f>IF(N444="základní",J444,0)</f>
        <v>0</v>
      </c>
      <c r="BF444" s="133">
        <f>IF(N444="snížená",J444,0)</f>
        <v>0</v>
      </c>
      <c r="BG444" s="133">
        <f>IF(N444="zákl. přenesená",J444,0)</f>
        <v>0</v>
      </c>
      <c r="BH444" s="133">
        <f>IF(N444="sníž. přenesená",J444,0)</f>
        <v>0</v>
      </c>
      <c r="BI444" s="133">
        <f>IF(N444="nulová",J444,0)</f>
        <v>0</v>
      </c>
      <c r="BJ444" s="15" t="s">
        <v>77</v>
      </c>
      <c r="BK444" s="133">
        <f>ROUND(I444*H444,2)</f>
        <v>0</v>
      </c>
      <c r="BL444" s="15" t="s">
        <v>230</v>
      </c>
      <c r="BM444" s="132" t="s">
        <v>705</v>
      </c>
    </row>
    <row r="445" spans="2:65" s="1" customFormat="1">
      <c r="B445" s="30"/>
      <c r="D445" s="134" t="s">
        <v>128</v>
      </c>
      <c r="F445" s="135" t="s">
        <v>704</v>
      </c>
      <c r="I445" s="136"/>
      <c r="L445" s="30"/>
      <c r="M445" s="137"/>
      <c r="T445" s="51"/>
      <c r="AT445" s="15" t="s">
        <v>128</v>
      </c>
      <c r="AU445" s="15" t="s">
        <v>79</v>
      </c>
    </row>
    <row r="446" spans="2:65" s="12" customFormat="1">
      <c r="B446" s="140"/>
      <c r="D446" s="134" t="s">
        <v>132</v>
      </c>
      <c r="E446" s="141" t="s">
        <v>18</v>
      </c>
      <c r="F446" s="142" t="s">
        <v>706</v>
      </c>
      <c r="H446" s="143">
        <v>960</v>
      </c>
      <c r="I446" s="144"/>
      <c r="L446" s="140"/>
      <c r="M446" s="145"/>
      <c r="T446" s="146"/>
      <c r="AT446" s="141" t="s">
        <v>132</v>
      </c>
      <c r="AU446" s="141" t="s">
        <v>79</v>
      </c>
      <c r="AV446" s="12" t="s">
        <v>79</v>
      </c>
      <c r="AW446" s="12" t="s">
        <v>33</v>
      </c>
      <c r="AX446" s="12" t="s">
        <v>77</v>
      </c>
      <c r="AY446" s="141" t="s">
        <v>118</v>
      </c>
    </row>
    <row r="447" spans="2:65" s="1" customFormat="1" ht="16.5" customHeight="1">
      <c r="B447" s="30"/>
      <c r="C447" s="155" t="s">
        <v>707</v>
      </c>
      <c r="D447" s="155" t="s">
        <v>283</v>
      </c>
      <c r="E447" s="156" t="s">
        <v>708</v>
      </c>
      <c r="F447" s="157" t="s">
        <v>709</v>
      </c>
      <c r="G447" s="158" t="s">
        <v>272</v>
      </c>
      <c r="H447" s="159">
        <v>10</v>
      </c>
      <c r="I447" s="160"/>
      <c r="J447" s="161">
        <f>ROUND(I447*H447,2)</f>
        <v>0</v>
      </c>
      <c r="K447" s="157" t="s">
        <v>18</v>
      </c>
      <c r="L447" s="162"/>
      <c r="M447" s="163" t="s">
        <v>18</v>
      </c>
      <c r="N447" s="164" t="s">
        <v>42</v>
      </c>
      <c r="P447" s="130">
        <f>O447*H447</f>
        <v>0</v>
      </c>
      <c r="Q447" s="130">
        <v>3.3E-4</v>
      </c>
      <c r="R447" s="130">
        <f>Q447*H447</f>
        <v>3.3E-3</v>
      </c>
      <c r="S447" s="130">
        <v>0</v>
      </c>
      <c r="T447" s="131">
        <f>S447*H447</f>
        <v>0</v>
      </c>
      <c r="AR447" s="132" t="s">
        <v>286</v>
      </c>
      <c r="AT447" s="132" t="s">
        <v>283</v>
      </c>
      <c r="AU447" s="132" t="s">
        <v>79</v>
      </c>
      <c r="AY447" s="15" t="s">
        <v>118</v>
      </c>
      <c r="BE447" s="133">
        <f>IF(N447="základní",J447,0)</f>
        <v>0</v>
      </c>
      <c r="BF447" s="133">
        <f>IF(N447="snížená",J447,0)</f>
        <v>0</v>
      </c>
      <c r="BG447" s="133">
        <f>IF(N447="zákl. přenesená",J447,0)</f>
        <v>0</v>
      </c>
      <c r="BH447" s="133">
        <f>IF(N447="sníž. přenesená",J447,0)</f>
        <v>0</v>
      </c>
      <c r="BI447" s="133">
        <f>IF(N447="nulová",J447,0)</f>
        <v>0</v>
      </c>
      <c r="BJ447" s="15" t="s">
        <v>77</v>
      </c>
      <c r="BK447" s="133">
        <f>ROUND(I447*H447,2)</f>
        <v>0</v>
      </c>
      <c r="BL447" s="15" t="s">
        <v>230</v>
      </c>
      <c r="BM447" s="132" t="s">
        <v>710</v>
      </c>
    </row>
    <row r="448" spans="2:65" s="1" customFormat="1">
      <c r="B448" s="30"/>
      <c r="D448" s="134" t="s">
        <v>128</v>
      </c>
      <c r="F448" s="135" t="s">
        <v>709</v>
      </c>
      <c r="I448" s="136"/>
      <c r="L448" s="30"/>
      <c r="M448" s="137"/>
      <c r="T448" s="51"/>
      <c r="AT448" s="15" t="s">
        <v>128</v>
      </c>
      <c r="AU448" s="15" t="s">
        <v>79</v>
      </c>
    </row>
    <row r="449" spans="2:65" s="1" customFormat="1" ht="16.5" customHeight="1">
      <c r="B449" s="30"/>
      <c r="C449" s="155" t="s">
        <v>711</v>
      </c>
      <c r="D449" s="155" t="s">
        <v>283</v>
      </c>
      <c r="E449" s="156" t="s">
        <v>712</v>
      </c>
      <c r="F449" s="157" t="s">
        <v>713</v>
      </c>
      <c r="G449" s="158" t="s">
        <v>272</v>
      </c>
      <c r="H449" s="159">
        <v>2080</v>
      </c>
      <c r="I449" s="160"/>
      <c r="J449" s="161">
        <f>ROUND(I449*H449,2)</f>
        <v>0</v>
      </c>
      <c r="K449" s="157" t="s">
        <v>125</v>
      </c>
      <c r="L449" s="162"/>
      <c r="M449" s="163" t="s">
        <v>18</v>
      </c>
      <c r="N449" s="164" t="s">
        <v>42</v>
      </c>
      <c r="P449" s="130">
        <f>O449*H449</f>
        <v>0</v>
      </c>
      <c r="Q449" s="130">
        <v>5.0000000000000002E-5</v>
      </c>
      <c r="R449" s="130">
        <f>Q449*H449</f>
        <v>0.10400000000000001</v>
      </c>
      <c r="S449" s="130">
        <v>0</v>
      </c>
      <c r="T449" s="131">
        <f>S449*H449</f>
        <v>0</v>
      </c>
      <c r="AR449" s="132" t="s">
        <v>286</v>
      </c>
      <c r="AT449" s="132" t="s">
        <v>283</v>
      </c>
      <c r="AU449" s="132" t="s">
        <v>79</v>
      </c>
      <c r="AY449" s="15" t="s">
        <v>118</v>
      </c>
      <c r="BE449" s="133">
        <f>IF(N449="základní",J449,0)</f>
        <v>0</v>
      </c>
      <c r="BF449" s="133">
        <f>IF(N449="snížená",J449,0)</f>
        <v>0</v>
      </c>
      <c r="BG449" s="133">
        <f>IF(N449="zákl. přenesená",J449,0)</f>
        <v>0</v>
      </c>
      <c r="BH449" s="133">
        <f>IF(N449="sníž. přenesená",J449,0)</f>
        <v>0</v>
      </c>
      <c r="BI449" s="133">
        <f>IF(N449="nulová",J449,0)</f>
        <v>0</v>
      </c>
      <c r="BJ449" s="15" t="s">
        <v>77</v>
      </c>
      <c r="BK449" s="133">
        <f>ROUND(I449*H449,2)</f>
        <v>0</v>
      </c>
      <c r="BL449" s="15" t="s">
        <v>230</v>
      </c>
      <c r="BM449" s="132" t="s">
        <v>714</v>
      </c>
    </row>
    <row r="450" spans="2:65" s="1" customFormat="1">
      <c r="B450" s="30"/>
      <c r="D450" s="134" t="s">
        <v>128</v>
      </c>
      <c r="F450" s="135" t="s">
        <v>713</v>
      </c>
      <c r="I450" s="136"/>
      <c r="L450" s="30"/>
      <c r="M450" s="137"/>
      <c r="T450" s="51"/>
      <c r="AT450" s="15" t="s">
        <v>128</v>
      </c>
      <c r="AU450" s="15" t="s">
        <v>79</v>
      </c>
    </row>
    <row r="451" spans="2:65" s="12" customFormat="1">
      <c r="B451" s="140"/>
      <c r="D451" s="134" t="s">
        <v>132</v>
      </c>
      <c r="E451" s="141" t="s">
        <v>18</v>
      </c>
      <c r="F451" s="142" t="s">
        <v>715</v>
      </c>
      <c r="H451" s="143">
        <v>800</v>
      </c>
      <c r="I451" s="144"/>
      <c r="L451" s="140"/>
      <c r="M451" s="145"/>
      <c r="T451" s="146"/>
      <c r="AT451" s="141" t="s">
        <v>132</v>
      </c>
      <c r="AU451" s="141" t="s">
        <v>79</v>
      </c>
      <c r="AV451" s="12" t="s">
        <v>79</v>
      </c>
      <c r="AW451" s="12" t="s">
        <v>33</v>
      </c>
      <c r="AX451" s="12" t="s">
        <v>71</v>
      </c>
      <c r="AY451" s="141" t="s">
        <v>118</v>
      </c>
    </row>
    <row r="452" spans="2:65" s="12" customFormat="1">
      <c r="B452" s="140"/>
      <c r="D452" s="134" t="s">
        <v>132</v>
      </c>
      <c r="E452" s="141" t="s">
        <v>18</v>
      </c>
      <c r="F452" s="142" t="s">
        <v>716</v>
      </c>
      <c r="H452" s="143">
        <v>640</v>
      </c>
      <c r="I452" s="144"/>
      <c r="L452" s="140"/>
      <c r="M452" s="145"/>
      <c r="T452" s="146"/>
      <c r="AT452" s="141" t="s">
        <v>132</v>
      </c>
      <c r="AU452" s="141" t="s">
        <v>79</v>
      </c>
      <c r="AV452" s="12" t="s">
        <v>79</v>
      </c>
      <c r="AW452" s="12" t="s">
        <v>33</v>
      </c>
      <c r="AX452" s="12" t="s">
        <v>71</v>
      </c>
      <c r="AY452" s="141" t="s">
        <v>118</v>
      </c>
    </row>
    <row r="453" spans="2:65" s="12" customFormat="1">
      <c r="B453" s="140"/>
      <c r="D453" s="134" t="s">
        <v>132</v>
      </c>
      <c r="E453" s="141" t="s">
        <v>18</v>
      </c>
      <c r="F453" s="142" t="s">
        <v>717</v>
      </c>
      <c r="H453" s="143">
        <v>640</v>
      </c>
      <c r="I453" s="144"/>
      <c r="L453" s="140"/>
      <c r="M453" s="145"/>
      <c r="T453" s="146"/>
      <c r="AT453" s="141" t="s">
        <v>132</v>
      </c>
      <c r="AU453" s="141" t="s">
        <v>79</v>
      </c>
      <c r="AV453" s="12" t="s">
        <v>79</v>
      </c>
      <c r="AW453" s="12" t="s">
        <v>33</v>
      </c>
      <c r="AX453" s="12" t="s">
        <v>71</v>
      </c>
      <c r="AY453" s="141" t="s">
        <v>118</v>
      </c>
    </row>
    <row r="454" spans="2:65" s="13" customFormat="1">
      <c r="B454" s="148"/>
      <c r="D454" s="134" t="s">
        <v>132</v>
      </c>
      <c r="E454" s="149" t="s">
        <v>18</v>
      </c>
      <c r="F454" s="150" t="s">
        <v>262</v>
      </c>
      <c r="H454" s="151">
        <v>2080</v>
      </c>
      <c r="I454" s="152"/>
      <c r="L454" s="148"/>
      <c r="M454" s="153"/>
      <c r="T454" s="154"/>
      <c r="AT454" s="149" t="s">
        <v>132</v>
      </c>
      <c r="AU454" s="149" t="s">
        <v>79</v>
      </c>
      <c r="AV454" s="13" t="s">
        <v>126</v>
      </c>
      <c r="AW454" s="13" t="s">
        <v>33</v>
      </c>
      <c r="AX454" s="13" t="s">
        <v>77</v>
      </c>
      <c r="AY454" s="149" t="s">
        <v>118</v>
      </c>
    </row>
    <row r="455" spans="2:65" s="1" customFormat="1" ht="24.15" customHeight="1">
      <c r="B455" s="30"/>
      <c r="C455" s="155" t="s">
        <v>718</v>
      </c>
      <c r="D455" s="155" t="s">
        <v>283</v>
      </c>
      <c r="E455" s="156" t="s">
        <v>719</v>
      </c>
      <c r="F455" s="157" t="s">
        <v>720</v>
      </c>
      <c r="G455" s="158" t="s">
        <v>649</v>
      </c>
      <c r="H455" s="159">
        <v>2</v>
      </c>
      <c r="I455" s="160"/>
      <c r="J455" s="161">
        <f>ROUND(I455*H455,2)</f>
        <v>0</v>
      </c>
      <c r="K455" s="157" t="s">
        <v>125</v>
      </c>
      <c r="L455" s="162"/>
      <c r="M455" s="163" t="s">
        <v>18</v>
      </c>
      <c r="N455" s="164" t="s">
        <v>42</v>
      </c>
      <c r="P455" s="130">
        <f>O455*H455</f>
        <v>0</v>
      </c>
      <c r="Q455" s="130">
        <v>1.2999999999999999E-4</v>
      </c>
      <c r="R455" s="130">
        <f>Q455*H455</f>
        <v>2.5999999999999998E-4</v>
      </c>
      <c r="S455" s="130">
        <v>0</v>
      </c>
      <c r="T455" s="131">
        <f>S455*H455</f>
        <v>0</v>
      </c>
      <c r="AR455" s="132" t="s">
        <v>286</v>
      </c>
      <c r="AT455" s="132" t="s">
        <v>283</v>
      </c>
      <c r="AU455" s="132" t="s">
        <v>79</v>
      </c>
      <c r="AY455" s="15" t="s">
        <v>118</v>
      </c>
      <c r="BE455" s="133">
        <f>IF(N455="základní",J455,0)</f>
        <v>0</v>
      </c>
      <c r="BF455" s="133">
        <f>IF(N455="snížená",J455,0)</f>
        <v>0</v>
      </c>
      <c r="BG455" s="133">
        <f>IF(N455="zákl. přenesená",J455,0)</f>
        <v>0</v>
      </c>
      <c r="BH455" s="133">
        <f>IF(N455="sníž. přenesená",J455,0)</f>
        <v>0</v>
      </c>
      <c r="BI455" s="133">
        <f>IF(N455="nulová",J455,0)</f>
        <v>0</v>
      </c>
      <c r="BJ455" s="15" t="s">
        <v>77</v>
      </c>
      <c r="BK455" s="133">
        <f>ROUND(I455*H455,2)</f>
        <v>0</v>
      </c>
      <c r="BL455" s="15" t="s">
        <v>230</v>
      </c>
      <c r="BM455" s="132" t="s">
        <v>721</v>
      </c>
    </row>
    <row r="456" spans="2:65" s="1" customFormat="1">
      <c r="B456" s="30"/>
      <c r="D456" s="134" t="s">
        <v>128</v>
      </c>
      <c r="F456" s="135" t="s">
        <v>720</v>
      </c>
      <c r="I456" s="136"/>
      <c r="L456" s="30"/>
      <c r="M456" s="137"/>
      <c r="T456" s="51"/>
      <c r="AT456" s="15" t="s">
        <v>128</v>
      </c>
      <c r="AU456" s="15" t="s">
        <v>79</v>
      </c>
    </row>
    <row r="457" spans="2:65" s="1" customFormat="1" ht="24.15" customHeight="1">
      <c r="B457" s="30"/>
      <c r="C457" s="121" t="s">
        <v>318</v>
      </c>
      <c r="D457" s="121" t="s">
        <v>121</v>
      </c>
      <c r="E457" s="122" t="s">
        <v>722</v>
      </c>
      <c r="F457" s="123" t="s">
        <v>723</v>
      </c>
      <c r="G457" s="124" t="s">
        <v>205</v>
      </c>
      <c r="H457" s="125">
        <v>0.27500000000000002</v>
      </c>
      <c r="I457" s="126"/>
      <c r="J457" s="127">
        <f>ROUND(I457*H457,2)</f>
        <v>0</v>
      </c>
      <c r="K457" s="123" t="s">
        <v>125</v>
      </c>
      <c r="L457" s="30"/>
      <c r="M457" s="128" t="s">
        <v>18</v>
      </c>
      <c r="N457" s="129" t="s">
        <v>42</v>
      </c>
      <c r="P457" s="130">
        <f>O457*H457</f>
        <v>0</v>
      </c>
      <c r="Q457" s="130">
        <v>0</v>
      </c>
      <c r="R457" s="130">
        <f>Q457*H457</f>
        <v>0</v>
      </c>
      <c r="S457" s="130">
        <v>0</v>
      </c>
      <c r="T457" s="131">
        <f>S457*H457</f>
        <v>0</v>
      </c>
      <c r="AR457" s="132" t="s">
        <v>230</v>
      </c>
      <c r="AT457" s="132" t="s">
        <v>121</v>
      </c>
      <c r="AU457" s="132" t="s">
        <v>79</v>
      </c>
      <c r="AY457" s="15" t="s">
        <v>118</v>
      </c>
      <c r="BE457" s="133">
        <f>IF(N457="základní",J457,0)</f>
        <v>0</v>
      </c>
      <c r="BF457" s="133">
        <f>IF(N457="snížená",J457,0)</f>
        <v>0</v>
      </c>
      <c r="BG457" s="133">
        <f>IF(N457="zákl. přenesená",J457,0)</f>
        <v>0</v>
      </c>
      <c r="BH457" s="133">
        <f>IF(N457="sníž. přenesená",J457,0)</f>
        <v>0</v>
      </c>
      <c r="BI457" s="133">
        <f>IF(N457="nulová",J457,0)</f>
        <v>0</v>
      </c>
      <c r="BJ457" s="15" t="s">
        <v>77</v>
      </c>
      <c r="BK457" s="133">
        <f>ROUND(I457*H457,2)</f>
        <v>0</v>
      </c>
      <c r="BL457" s="15" t="s">
        <v>230</v>
      </c>
      <c r="BM457" s="132" t="s">
        <v>724</v>
      </c>
    </row>
    <row r="458" spans="2:65" s="1" customFormat="1" ht="38.4">
      <c r="B458" s="30"/>
      <c r="D458" s="134" t="s">
        <v>128</v>
      </c>
      <c r="F458" s="135" t="s">
        <v>725</v>
      </c>
      <c r="I458" s="136"/>
      <c r="L458" s="30"/>
      <c r="M458" s="137"/>
      <c r="T458" s="51"/>
      <c r="AT458" s="15" t="s">
        <v>128</v>
      </c>
      <c r="AU458" s="15" t="s">
        <v>79</v>
      </c>
    </row>
    <row r="459" spans="2:65" s="1" customFormat="1">
      <c r="B459" s="30"/>
      <c r="D459" s="138" t="s">
        <v>130</v>
      </c>
      <c r="F459" s="139" t="s">
        <v>726</v>
      </c>
      <c r="I459" s="136"/>
      <c r="L459" s="30"/>
      <c r="M459" s="137"/>
      <c r="T459" s="51"/>
      <c r="AT459" s="15" t="s">
        <v>130</v>
      </c>
      <c r="AU459" s="15" t="s">
        <v>79</v>
      </c>
    </row>
    <row r="460" spans="2:65" s="1" customFormat="1" ht="33" customHeight="1">
      <c r="B460" s="30"/>
      <c r="C460" s="121" t="s">
        <v>727</v>
      </c>
      <c r="D460" s="121" t="s">
        <v>121</v>
      </c>
      <c r="E460" s="122" t="s">
        <v>728</v>
      </c>
      <c r="F460" s="123" t="s">
        <v>729</v>
      </c>
      <c r="G460" s="124" t="s">
        <v>459</v>
      </c>
      <c r="H460" s="165"/>
      <c r="I460" s="126"/>
      <c r="J460" s="127">
        <f>ROUND(I460*H460,2)</f>
        <v>0</v>
      </c>
      <c r="K460" s="123" t="s">
        <v>125</v>
      </c>
      <c r="L460" s="30"/>
      <c r="M460" s="128" t="s">
        <v>18</v>
      </c>
      <c r="N460" s="129" t="s">
        <v>42</v>
      </c>
      <c r="P460" s="130">
        <f>O460*H460</f>
        <v>0</v>
      </c>
      <c r="Q460" s="130">
        <v>0</v>
      </c>
      <c r="R460" s="130">
        <f>Q460*H460</f>
        <v>0</v>
      </c>
      <c r="S460" s="130">
        <v>0</v>
      </c>
      <c r="T460" s="131">
        <f>S460*H460</f>
        <v>0</v>
      </c>
      <c r="AR460" s="132" t="s">
        <v>230</v>
      </c>
      <c r="AT460" s="132" t="s">
        <v>121</v>
      </c>
      <c r="AU460" s="132" t="s">
        <v>79</v>
      </c>
      <c r="AY460" s="15" t="s">
        <v>118</v>
      </c>
      <c r="BE460" s="133">
        <f>IF(N460="základní",J460,0)</f>
        <v>0</v>
      </c>
      <c r="BF460" s="133">
        <f>IF(N460="snížená",J460,0)</f>
        <v>0</v>
      </c>
      <c r="BG460" s="133">
        <f>IF(N460="zákl. přenesená",J460,0)</f>
        <v>0</v>
      </c>
      <c r="BH460" s="133">
        <f>IF(N460="sníž. přenesená",J460,0)</f>
        <v>0</v>
      </c>
      <c r="BI460" s="133">
        <f>IF(N460="nulová",J460,0)</f>
        <v>0</v>
      </c>
      <c r="BJ460" s="15" t="s">
        <v>77</v>
      </c>
      <c r="BK460" s="133">
        <f>ROUND(I460*H460,2)</f>
        <v>0</v>
      </c>
      <c r="BL460" s="15" t="s">
        <v>230</v>
      </c>
      <c r="BM460" s="132" t="s">
        <v>730</v>
      </c>
    </row>
    <row r="461" spans="2:65" s="1" customFormat="1" ht="38.4">
      <c r="B461" s="30"/>
      <c r="D461" s="134" t="s">
        <v>128</v>
      </c>
      <c r="F461" s="135" t="s">
        <v>731</v>
      </c>
      <c r="I461" s="136"/>
      <c r="L461" s="30"/>
      <c r="M461" s="137"/>
      <c r="T461" s="51"/>
      <c r="AT461" s="15" t="s">
        <v>128</v>
      </c>
      <c r="AU461" s="15" t="s">
        <v>79</v>
      </c>
    </row>
    <row r="462" spans="2:65" s="1" customFormat="1">
      <c r="B462" s="30"/>
      <c r="D462" s="138" t="s">
        <v>130</v>
      </c>
      <c r="F462" s="139" t="s">
        <v>732</v>
      </c>
      <c r="I462" s="136"/>
      <c r="L462" s="30"/>
      <c r="M462" s="137"/>
      <c r="T462" s="51"/>
      <c r="AT462" s="15" t="s">
        <v>130</v>
      </c>
      <c r="AU462" s="15" t="s">
        <v>79</v>
      </c>
    </row>
    <row r="463" spans="2:65" s="1" customFormat="1" ht="33" customHeight="1">
      <c r="B463" s="30"/>
      <c r="C463" s="121" t="s">
        <v>733</v>
      </c>
      <c r="D463" s="121" t="s">
        <v>121</v>
      </c>
      <c r="E463" s="122" t="s">
        <v>734</v>
      </c>
      <c r="F463" s="123" t="s">
        <v>735</v>
      </c>
      <c r="G463" s="124" t="s">
        <v>459</v>
      </c>
      <c r="H463" s="165"/>
      <c r="I463" s="126"/>
      <c r="J463" s="127">
        <f>ROUND(I463*H463,2)</f>
        <v>0</v>
      </c>
      <c r="K463" s="123" t="s">
        <v>125</v>
      </c>
      <c r="L463" s="30"/>
      <c r="M463" s="128" t="s">
        <v>18</v>
      </c>
      <c r="N463" s="129" t="s">
        <v>42</v>
      </c>
      <c r="P463" s="130">
        <f>O463*H463</f>
        <v>0</v>
      </c>
      <c r="Q463" s="130">
        <v>0</v>
      </c>
      <c r="R463" s="130">
        <f>Q463*H463</f>
        <v>0</v>
      </c>
      <c r="S463" s="130">
        <v>0</v>
      </c>
      <c r="T463" s="131">
        <f>S463*H463</f>
        <v>0</v>
      </c>
      <c r="AR463" s="132" t="s">
        <v>230</v>
      </c>
      <c r="AT463" s="132" t="s">
        <v>121</v>
      </c>
      <c r="AU463" s="132" t="s">
        <v>79</v>
      </c>
      <c r="AY463" s="15" t="s">
        <v>118</v>
      </c>
      <c r="BE463" s="133">
        <f>IF(N463="základní",J463,0)</f>
        <v>0</v>
      </c>
      <c r="BF463" s="133">
        <f>IF(N463="snížená",J463,0)</f>
        <v>0</v>
      </c>
      <c r="BG463" s="133">
        <f>IF(N463="zákl. přenesená",J463,0)</f>
        <v>0</v>
      </c>
      <c r="BH463" s="133">
        <f>IF(N463="sníž. přenesená",J463,0)</f>
        <v>0</v>
      </c>
      <c r="BI463" s="133">
        <f>IF(N463="nulová",J463,0)</f>
        <v>0</v>
      </c>
      <c r="BJ463" s="15" t="s">
        <v>77</v>
      </c>
      <c r="BK463" s="133">
        <f>ROUND(I463*H463,2)</f>
        <v>0</v>
      </c>
      <c r="BL463" s="15" t="s">
        <v>230</v>
      </c>
      <c r="BM463" s="132" t="s">
        <v>736</v>
      </c>
    </row>
    <row r="464" spans="2:65" s="1" customFormat="1" ht="48">
      <c r="B464" s="30"/>
      <c r="D464" s="134" t="s">
        <v>128</v>
      </c>
      <c r="F464" s="135" t="s">
        <v>737</v>
      </c>
      <c r="I464" s="136"/>
      <c r="L464" s="30"/>
      <c r="M464" s="137"/>
      <c r="T464" s="51"/>
      <c r="AT464" s="15" t="s">
        <v>128</v>
      </c>
      <c r="AU464" s="15" t="s">
        <v>79</v>
      </c>
    </row>
    <row r="465" spans="2:65" s="1" customFormat="1">
      <c r="B465" s="30"/>
      <c r="D465" s="138" t="s">
        <v>130</v>
      </c>
      <c r="F465" s="139" t="s">
        <v>738</v>
      </c>
      <c r="I465" s="136"/>
      <c r="L465" s="30"/>
      <c r="M465" s="137"/>
      <c r="T465" s="51"/>
      <c r="AT465" s="15" t="s">
        <v>130</v>
      </c>
      <c r="AU465" s="15" t="s">
        <v>79</v>
      </c>
    </row>
    <row r="466" spans="2:65" s="12" customFormat="1" ht="20.399999999999999">
      <c r="B466" s="140"/>
      <c r="D466" s="134" t="s">
        <v>132</v>
      </c>
      <c r="F466" s="142" t="s">
        <v>469</v>
      </c>
      <c r="H466" s="143">
        <v>1</v>
      </c>
      <c r="I466" s="144"/>
      <c r="L466" s="140"/>
      <c r="M466" s="145"/>
      <c r="T466" s="146"/>
      <c r="AT466" s="141" t="s">
        <v>132</v>
      </c>
      <c r="AU466" s="141" t="s">
        <v>79</v>
      </c>
      <c r="AV466" s="12" t="s">
        <v>79</v>
      </c>
      <c r="AW466" s="12" t="s">
        <v>4</v>
      </c>
      <c r="AX466" s="12" t="s">
        <v>77</v>
      </c>
      <c r="AY466" s="141" t="s">
        <v>118</v>
      </c>
    </row>
    <row r="467" spans="2:65" s="11" customFormat="1" ht="25.95" customHeight="1">
      <c r="B467" s="109"/>
      <c r="D467" s="110" t="s">
        <v>70</v>
      </c>
      <c r="E467" s="111" t="s">
        <v>739</v>
      </c>
      <c r="F467" s="111" t="s">
        <v>740</v>
      </c>
      <c r="I467" s="112"/>
      <c r="J467" s="113">
        <f>BK467</f>
        <v>0</v>
      </c>
      <c r="L467" s="109"/>
      <c r="M467" s="114"/>
      <c r="P467" s="115">
        <f>SUM(P468:P475)</f>
        <v>0</v>
      </c>
      <c r="R467" s="115">
        <f>SUM(R468:R475)</f>
        <v>0</v>
      </c>
      <c r="T467" s="116">
        <f>SUM(T468:T475)</f>
        <v>0</v>
      </c>
      <c r="AR467" s="110" t="s">
        <v>126</v>
      </c>
      <c r="AT467" s="117" t="s">
        <v>70</v>
      </c>
      <c r="AU467" s="117" t="s">
        <v>71</v>
      </c>
      <c r="AY467" s="110" t="s">
        <v>118</v>
      </c>
      <c r="BK467" s="118">
        <f>SUM(BK468:BK475)</f>
        <v>0</v>
      </c>
    </row>
    <row r="468" spans="2:65" s="1" customFormat="1" ht="16.5" customHeight="1">
      <c r="B468" s="30"/>
      <c r="C468" s="121" t="s">
        <v>741</v>
      </c>
      <c r="D468" s="121" t="s">
        <v>121</v>
      </c>
      <c r="E468" s="122" t="s">
        <v>742</v>
      </c>
      <c r="F468" s="123" t="s">
        <v>743</v>
      </c>
      <c r="G468" s="124" t="s">
        <v>744</v>
      </c>
      <c r="H468" s="125">
        <v>16</v>
      </c>
      <c r="I468" s="126"/>
      <c r="J468" s="127">
        <f>ROUND(I468*H468,2)</f>
        <v>0</v>
      </c>
      <c r="K468" s="123" t="s">
        <v>125</v>
      </c>
      <c r="L468" s="30"/>
      <c r="M468" s="128" t="s">
        <v>18</v>
      </c>
      <c r="N468" s="129" t="s">
        <v>42</v>
      </c>
      <c r="P468" s="130">
        <f>O468*H468</f>
        <v>0</v>
      </c>
      <c r="Q468" s="130">
        <v>0</v>
      </c>
      <c r="R468" s="130">
        <f>Q468*H468</f>
        <v>0</v>
      </c>
      <c r="S468" s="130">
        <v>0</v>
      </c>
      <c r="T468" s="131">
        <f>S468*H468</f>
        <v>0</v>
      </c>
      <c r="AR468" s="132" t="s">
        <v>745</v>
      </c>
      <c r="AT468" s="132" t="s">
        <v>121</v>
      </c>
      <c r="AU468" s="132" t="s">
        <v>77</v>
      </c>
      <c r="AY468" s="15" t="s">
        <v>118</v>
      </c>
      <c r="BE468" s="133">
        <f>IF(N468="základní",J468,0)</f>
        <v>0</v>
      </c>
      <c r="BF468" s="133">
        <f>IF(N468="snížená",J468,0)</f>
        <v>0</v>
      </c>
      <c r="BG468" s="133">
        <f>IF(N468="zákl. přenesená",J468,0)</f>
        <v>0</v>
      </c>
      <c r="BH468" s="133">
        <f>IF(N468="sníž. přenesená",J468,0)</f>
        <v>0</v>
      </c>
      <c r="BI468" s="133">
        <f>IF(N468="nulová",J468,0)</f>
        <v>0</v>
      </c>
      <c r="BJ468" s="15" t="s">
        <v>77</v>
      </c>
      <c r="BK468" s="133">
        <f>ROUND(I468*H468,2)</f>
        <v>0</v>
      </c>
      <c r="BL468" s="15" t="s">
        <v>745</v>
      </c>
      <c r="BM468" s="132" t="s">
        <v>746</v>
      </c>
    </row>
    <row r="469" spans="2:65" s="1" customFormat="1" ht="19.2">
      <c r="B469" s="30"/>
      <c r="D469" s="134" t="s">
        <v>128</v>
      </c>
      <c r="F469" s="135" t="s">
        <v>747</v>
      </c>
      <c r="I469" s="136"/>
      <c r="L469" s="30"/>
      <c r="M469" s="137"/>
      <c r="T469" s="51"/>
      <c r="AT469" s="15" t="s">
        <v>128</v>
      </c>
      <c r="AU469" s="15" t="s">
        <v>77</v>
      </c>
    </row>
    <row r="470" spans="2:65" s="1" customFormat="1">
      <c r="B470" s="30"/>
      <c r="D470" s="138" t="s">
        <v>130</v>
      </c>
      <c r="F470" s="139" t="s">
        <v>748</v>
      </c>
      <c r="I470" s="136"/>
      <c r="L470" s="30"/>
      <c r="M470" s="137"/>
      <c r="T470" s="51"/>
      <c r="AT470" s="15" t="s">
        <v>130</v>
      </c>
      <c r="AU470" s="15" t="s">
        <v>77</v>
      </c>
    </row>
    <row r="471" spans="2:65" s="1" customFormat="1" ht="28.8">
      <c r="B471" s="30"/>
      <c r="D471" s="134" t="s">
        <v>146</v>
      </c>
      <c r="F471" s="147" t="s">
        <v>749</v>
      </c>
      <c r="I471" s="136"/>
      <c r="L471" s="30"/>
      <c r="M471" s="137"/>
      <c r="T471" s="51"/>
      <c r="AT471" s="15" t="s">
        <v>146</v>
      </c>
      <c r="AU471" s="15" t="s">
        <v>77</v>
      </c>
    </row>
    <row r="472" spans="2:65" s="1" customFormat="1" ht="16.5" customHeight="1">
      <c r="B472" s="30"/>
      <c r="C472" s="121" t="s">
        <v>750</v>
      </c>
      <c r="D472" s="121" t="s">
        <v>121</v>
      </c>
      <c r="E472" s="122" t="s">
        <v>751</v>
      </c>
      <c r="F472" s="123" t="s">
        <v>752</v>
      </c>
      <c r="G472" s="124" t="s">
        <v>744</v>
      </c>
      <c r="H472" s="125">
        <v>16</v>
      </c>
      <c r="I472" s="126"/>
      <c r="J472" s="127">
        <f>ROUND(I472*H472,2)</f>
        <v>0</v>
      </c>
      <c r="K472" s="123" t="s">
        <v>125</v>
      </c>
      <c r="L472" s="30"/>
      <c r="M472" s="128" t="s">
        <v>18</v>
      </c>
      <c r="N472" s="129" t="s">
        <v>42</v>
      </c>
      <c r="P472" s="130">
        <f>O472*H472</f>
        <v>0</v>
      </c>
      <c r="Q472" s="130">
        <v>0</v>
      </c>
      <c r="R472" s="130">
        <f>Q472*H472</f>
        <v>0</v>
      </c>
      <c r="S472" s="130">
        <v>0</v>
      </c>
      <c r="T472" s="131">
        <f>S472*H472</f>
        <v>0</v>
      </c>
      <c r="AR472" s="132" t="s">
        <v>745</v>
      </c>
      <c r="AT472" s="132" t="s">
        <v>121</v>
      </c>
      <c r="AU472" s="132" t="s">
        <v>77</v>
      </c>
      <c r="AY472" s="15" t="s">
        <v>118</v>
      </c>
      <c r="BE472" s="133">
        <f>IF(N472="základní",J472,0)</f>
        <v>0</v>
      </c>
      <c r="BF472" s="133">
        <f>IF(N472="snížená",J472,0)</f>
        <v>0</v>
      </c>
      <c r="BG472" s="133">
        <f>IF(N472="zákl. přenesená",J472,0)</f>
        <v>0</v>
      </c>
      <c r="BH472" s="133">
        <f>IF(N472="sníž. přenesená",J472,0)</f>
        <v>0</v>
      </c>
      <c r="BI472" s="133">
        <f>IF(N472="nulová",J472,0)</f>
        <v>0</v>
      </c>
      <c r="BJ472" s="15" t="s">
        <v>77</v>
      </c>
      <c r="BK472" s="133">
        <f>ROUND(I472*H472,2)</f>
        <v>0</v>
      </c>
      <c r="BL472" s="15" t="s">
        <v>745</v>
      </c>
      <c r="BM472" s="132" t="s">
        <v>753</v>
      </c>
    </row>
    <row r="473" spans="2:65" s="1" customFormat="1" ht="19.2">
      <c r="B473" s="30"/>
      <c r="D473" s="134" t="s">
        <v>128</v>
      </c>
      <c r="F473" s="135" t="s">
        <v>754</v>
      </c>
      <c r="I473" s="136"/>
      <c r="L473" s="30"/>
      <c r="M473" s="137"/>
      <c r="T473" s="51"/>
      <c r="AT473" s="15" t="s">
        <v>128</v>
      </c>
      <c r="AU473" s="15" t="s">
        <v>77</v>
      </c>
    </row>
    <row r="474" spans="2:65" s="1" customFormat="1">
      <c r="B474" s="30"/>
      <c r="D474" s="138" t="s">
        <v>130</v>
      </c>
      <c r="F474" s="139" t="s">
        <v>755</v>
      </c>
      <c r="I474" s="136"/>
      <c r="L474" s="30"/>
      <c r="M474" s="137"/>
      <c r="T474" s="51"/>
      <c r="AT474" s="15" t="s">
        <v>130</v>
      </c>
      <c r="AU474" s="15" t="s">
        <v>77</v>
      </c>
    </row>
    <row r="475" spans="2:65" s="1" customFormat="1" ht="28.8">
      <c r="B475" s="30"/>
      <c r="D475" s="134" t="s">
        <v>146</v>
      </c>
      <c r="F475" s="147" t="s">
        <v>756</v>
      </c>
      <c r="I475" s="136"/>
      <c r="L475" s="30"/>
      <c r="M475" s="137"/>
      <c r="T475" s="51"/>
      <c r="AT475" s="15" t="s">
        <v>146</v>
      </c>
      <c r="AU475" s="15" t="s">
        <v>77</v>
      </c>
    </row>
    <row r="476" spans="2:65" s="11" customFormat="1" ht="25.95" customHeight="1">
      <c r="B476" s="109"/>
      <c r="D476" s="110" t="s">
        <v>70</v>
      </c>
      <c r="E476" s="111" t="s">
        <v>757</v>
      </c>
      <c r="F476" s="111" t="s">
        <v>758</v>
      </c>
      <c r="I476" s="112"/>
      <c r="J476" s="113">
        <f>BK476</f>
        <v>0</v>
      </c>
      <c r="L476" s="109"/>
      <c r="M476" s="114"/>
      <c r="P476" s="115">
        <f>P477</f>
        <v>0</v>
      </c>
      <c r="R476" s="115">
        <f>R477</f>
        <v>0</v>
      </c>
      <c r="T476" s="116">
        <f>T477</f>
        <v>0</v>
      </c>
      <c r="AR476" s="110" t="s">
        <v>154</v>
      </c>
      <c r="AT476" s="117" t="s">
        <v>70</v>
      </c>
      <c r="AU476" s="117" t="s">
        <v>71</v>
      </c>
      <c r="AY476" s="110" t="s">
        <v>118</v>
      </c>
      <c r="BK476" s="118">
        <f>BK477</f>
        <v>0</v>
      </c>
    </row>
    <row r="477" spans="2:65" s="11" customFormat="1" ht="22.8" customHeight="1">
      <c r="B477" s="109"/>
      <c r="D477" s="110" t="s">
        <v>70</v>
      </c>
      <c r="E477" s="119" t="s">
        <v>759</v>
      </c>
      <c r="F477" s="119" t="s">
        <v>760</v>
      </c>
      <c r="I477" s="112"/>
      <c r="J477" s="120">
        <f>BK477</f>
        <v>0</v>
      </c>
      <c r="L477" s="109"/>
      <c r="M477" s="114"/>
      <c r="P477" s="115">
        <f>SUM(P478:P481)</f>
        <v>0</v>
      </c>
      <c r="R477" s="115">
        <f>SUM(R478:R481)</f>
        <v>0</v>
      </c>
      <c r="T477" s="116">
        <f>SUM(T478:T481)</f>
        <v>0</v>
      </c>
      <c r="AR477" s="110" t="s">
        <v>154</v>
      </c>
      <c r="AT477" s="117" t="s">
        <v>70</v>
      </c>
      <c r="AU477" s="117" t="s">
        <v>77</v>
      </c>
      <c r="AY477" s="110" t="s">
        <v>118</v>
      </c>
      <c r="BK477" s="118">
        <f>SUM(BK478:BK481)</f>
        <v>0</v>
      </c>
    </row>
    <row r="478" spans="2:65" s="1" customFormat="1" ht="16.5" customHeight="1">
      <c r="B478" s="30"/>
      <c r="C478" s="121" t="s">
        <v>761</v>
      </c>
      <c r="D478" s="121" t="s">
        <v>121</v>
      </c>
      <c r="E478" s="122" t="s">
        <v>762</v>
      </c>
      <c r="F478" s="123" t="s">
        <v>760</v>
      </c>
      <c r="G478" s="124" t="s">
        <v>272</v>
      </c>
      <c r="H478" s="125">
        <v>1</v>
      </c>
      <c r="I478" s="126"/>
      <c r="J478" s="127">
        <f>ROUND(I478*H478,2)</f>
        <v>0</v>
      </c>
      <c r="K478" s="123" t="s">
        <v>125</v>
      </c>
      <c r="L478" s="30"/>
      <c r="M478" s="128" t="s">
        <v>18</v>
      </c>
      <c r="N478" s="129" t="s">
        <v>42</v>
      </c>
      <c r="P478" s="130">
        <f>O478*H478</f>
        <v>0</v>
      </c>
      <c r="Q478" s="130">
        <v>0</v>
      </c>
      <c r="R478" s="130">
        <f>Q478*H478</f>
        <v>0</v>
      </c>
      <c r="S478" s="130">
        <v>0</v>
      </c>
      <c r="T478" s="131">
        <f>S478*H478</f>
        <v>0</v>
      </c>
      <c r="AR478" s="132" t="s">
        <v>763</v>
      </c>
      <c r="AT478" s="132" t="s">
        <v>121</v>
      </c>
      <c r="AU478" s="132" t="s">
        <v>79</v>
      </c>
      <c r="AY478" s="15" t="s">
        <v>118</v>
      </c>
      <c r="BE478" s="133">
        <f>IF(N478="základní",J478,0)</f>
        <v>0</v>
      </c>
      <c r="BF478" s="133">
        <f>IF(N478="snížená",J478,0)</f>
        <v>0</v>
      </c>
      <c r="BG478" s="133">
        <f>IF(N478="zákl. přenesená",J478,0)</f>
        <v>0</v>
      </c>
      <c r="BH478" s="133">
        <f>IF(N478="sníž. přenesená",J478,0)</f>
        <v>0</v>
      </c>
      <c r="BI478" s="133">
        <f>IF(N478="nulová",J478,0)</f>
        <v>0</v>
      </c>
      <c r="BJ478" s="15" t="s">
        <v>77</v>
      </c>
      <c r="BK478" s="133">
        <f>ROUND(I478*H478,2)</f>
        <v>0</v>
      </c>
      <c r="BL478" s="15" t="s">
        <v>763</v>
      </c>
      <c r="BM478" s="132" t="s">
        <v>764</v>
      </c>
    </row>
    <row r="479" spans="2:65" s="1" customFormat="1">
      <c r="B479" s="30"/>
      <c r="D479" s="134" t="s">
        <v>128</v>
      </c>
      <c r="F479" s="135" t="s">
        <v>760</v>
      </c>
      <c r="I479" s="136"/>
      <c r="L479" s="30"/>
      <c r="M479" s="137"/>
      <c r="T479" s="51"/>
      <c r="AT479" s="15" t="s">
        <v>128</v>
      </c>
      <c r="AU479" s="15" t="s">
        <v>79</v>
      </c>
    </row>
    <row r="480" spans="2:65" s="1" customFormat="1">
      <c r="B480" s="30"/>
      <c r="D480" s="138" t="s">
        <v>130</v>
      </c>
      <c r="F480" s="139" t="s">
        <v>765</v>
      </c>
      <c r="I480" s="136"/>
      <c r="L480" s="30"/>
      <c r="M480" s="137"/>
      <c r="T480" s="51"/>
      <c r="AT480" s="15" t="s">
        <v>130</v>
      </c>
      <c r="AU480" s="15" t="s">
        <v>79</v>
      </c>
    </row>
    <row r="481" spans="2:47" s="1" customFormat="1" ht="38.4">
      <c r="B481" s="30"/>
      <c r="D481" s="134" t="s">
        <v>146</v>
      </c>
      <c r="F481" s="147" t="s">
        <v>766</v>
      </c>
      <c r="I481" s="136"/>
      <c r="L481" s="30"/>
      <c r="M481" s="166"/>
      <c r="N481" s="167"/>
      <c r="O481" s="167"/>
      <c r="P481" s="167"/>
      <c r="Q481" s="167"/>
      <c r="R481" s="167"/>
      <c r="S481" s="167"/>
      <c r="T481" s="168"/>
      <c r="AT481" s="15" t="s">
        <v>146</v>
      </c>
      <c r="AU481" s="15" t="s">
        <v>79</v>
      </c>
    </row>
    <row r="482" spans="2:47" s="1" customFormat="1" ht="6.9" customHeight="1">
      <c r="B482" s="39"/>
      <c r="C482" s="40"/>
      <c r="D482" s="40"/>
      <c r="E482" s="40"/>
      <c r="F482" s="40"/>
      <c r="G482" s="40"/>
      <c r="H482" s="40"/>
      <c r="I482" s="40"/>
      <c r="J482" s="40"/>
      <c r="K482" s="40"/>
      <c r="L482" s="30"/>
    </row>
  </sheetData>
  <sheetProtection algorithmName="SHA-512" hashValue="oh9jszyMsXPka66asROQvWDi4qiTxi5Go5lpYys0bd0I0l2LYb2Et3ioBxXfuGYOx5arjCeRp718s7ptUoQHww==" saltValue="0RSEFMN9Ye5D24I9yUkhFg==" spinCount="100000" sheet="1" formatColumns="0" formatRows="0" autoFilter="0"/>
  <autoFilter ref="C94:K481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100-000000000000}"/>
    <hyperlink ref="F104" r:id="rId2" xr:uid="{00000000-0004-0000-0100-000001000000}"/>
    <hyperlink ref="F108" r:id="rId3" xr:uid="{00000000-0004-0000-0100-000002000000}"/>
    <hyperlink ref="F113" r:id="rId4" xr:uid="{00000000-0004-0000-0100-000003000000}"/>
    <hyperlink ref="F123" r:id="rId5" xr:uid="{00000000-0004-0000-0100-000004000000}"/>
    <hyperlink ref="F127" r:id="rId6" xr:uid="{00000000-0004-0000-0100-000005000000}"/>
    <hyperlink ref="F131" r:id="rId7" xr:uid="{00000000-0004-0000-0100-000006000000}"/>
    <hyperlink ref="F134" r:id="rId8" xr:uid="{00000000-0004-0000-0100-000007000000}"/>
    <hyperlink ref="F138" r:id="rId9" xr:uid="{00000000-0004-0000-0100-000008000000}"/>
    <hyperlink ref="F141" r:id="rId10" xr:uid="{00000000-0004-0000-0100-000009000000}"/>
    <hyperlink ref="F145" r:id="rId11" xr:uid="{00000000-0004-0000-0100-00000A000000}"/>
    <hyperlink ref="F148" r:id="rId12" xr:uid="{00000000-0004-0000-0100-00000B000000}"/>
    <hyperlink ref="F151" r:id="rId13" xr:uid="{00000000-0004-0000-0100-00000C000000}"/>
    <hyperlink ref="F155" r:id="rId14" xr:uid="{00000000-0004-0000-0100-00000D000000}"/>
    <hyperlink ref="F159" r:id="rId15" xr:uid="{00000000-0004-0000-0100-00000E000000}"/>
    <hyperlink ref="F162" r:id="rId16" xr:uid="{00000000-0004-0000-0100-00000F000000}"/>
    <hyperlink ref="F166" r:id="rId17" xr:uid="{00000000-0004-0000-0100-000010000000}"/>
    <hyperlink ref="F171" r:id="rId18" xr:uid="{00000000-0004-0000-0100-000011000000}"/>
    <hyperlink ref="F178" r:id="rId19" xr:uid="{00000000-0004-0000-0100-000012000000}"/>
    <hyperlink ref="F183" r:id="rId20" xr:uid="{00000000-0004-0000-0100-000013000000}"/>
    <hyperlink ref="F186" r:id="rId21" xr:uid="{00000000-0004-0000-0100-000014000000}"/>
    <hyperlink ref="F191" r:id="rId22" xr:uid="{00000000-0004-0000-0100-000015000000}"/>
    <hyperlink ref="F199" r:id="rId23" xr:uid="{00000000-0004-0000-0100-000016000000}"/>
    <hyperlink ref="F203" r:id="rId24" xr:uid="{00000000-0004-0000-0100-000017000000}"/>
    <hyperlink ref="F211" r:id="rId25" xr:uid="{00000000-0004-0000-0100-000018000000}"/>
    <hyperlink ref="F215" r:id="rId26" xr:uid="{00000000-0004-0000-0100-000019000000}"/>
    <hyperlink ref="F221" r:id="rId27" xr:uid="{00000000-0004-0000-0100-00001A000000}"/>
    <hyperlink ref="F226" r:id="rId28" xr:uid="{00000000-0004-0000-0100-00001B000000}"/>
    <hyperlink ref="F241" r:id="rId29" xr:uid="{00000000-0004-0000-0100-00001C000000}"/>
    <hyperlink ref="F244" r:id="rId30" xr:uid="{00000000-0004-0000-0100-00001D000000}"/>
    <hyperlink ref="F248" r:id="rId31" xr:uid="{00000000-0004-0000-0100-00001E000000}"/>
    <hyperlink ref="F253" r:id="rId32" xr:uid="{00000000-0004-0000-0100-00001F000000}"/>
    <hyperlink ref="F257" r:id="rId33" xr:uid="{00000000-0004-0000-0100-000020000000}"/>
    <hyperlink ref="F262" r:id="rId34" xr:uid="{00000000-0004-0000-0100-000021000000}"/>
    <hyperlink ref="F268" r:id="rId35" xr:uid="{00000000-0004-0000-0100-000022000000}"/>
    <hyperlink ref="F274" r:id="rId36" xr:uid="{00000000-0004-0000-0100-000023000000}"/>
    <hyperlink ref="F282" r:id="rId37" xr:uid="{00000000-0004-0000-0100-000024000000}"/>
    <hyperlink ref="F295" r:id="rId38" xr:uid="{00000000-0004-0000-0100-000025000000}"/>
    <hyperlink ref="F298" r:id="rId39" xr:uid="{00000000-0004-0000-0100-000026000000}"/>
    <hyperlink ref="F301" r:id="rId40" xr:uid="{00000000-0004-0000-0100-000027000000}"/>
    <hyperlink ref="F306" r:id="rId41" xr:uid="{00000000-0004-0000-0100-000028000000}"/>
    <hyperlink ref="F310" r:id="rId42" xr:uid="{00000000-0004-0000-0100-000029000000}"/>
    <hyperlink ref="F318" r:id="rId43" xr:uid="{00000000-0004-0000-0100-00002A000000}"/>
    <hyperlink ref="F330" r:id="rId44" xr:uid="{00000000-0004-0000-0100-00002B000000}"/>
    <hyperlink ref="F337" r:id="rId45" xr:uid="{00000000-0004-0000-0100-00002C000000}"/>
    <hyperlink ref="F341" r:id="rId46" xr:uid="{00000000-0004-0000-0100-00002D000000}"/>
    <hyperlink ref="F344" r:id="rId47" xr:uid="{00000000-0004-0000-0100-00002E000000}"/>
    <hyperlink ref="F347" r:id="rId48" xr:uid="{00000000-0004-0000-0100-00002F000000}"/>
    <hyperlink ref="F352" r:id="rId49" xr:uid="{00000000-0004-0000-0100-000030000000}"/>
    <hyperlink ref="F360" r:id="rId50" xr:uid="{00000000-0004-0000-0100-000031000000}"/>
    <hyperlink ref="F375" r:id="rId51" xr:uid="{00000000-0004-0000-0100-000032000000}"/>
    <hyperlink ref="F382" r:id="rId52" xr:uid="{00000000-0004-0000-0100-000033000000}"/>
    <hyperlink ref="F388" r:id="rId53" xr:uid="{00000000-0004-0000-0100-000034000000}"/>
    <hyperlink ref="F394" r:id="rId54" xr:uid="{00000000-0004-0000-0100-000035000000}"/>
    <hyperlink ref="F398" r:id="rId55" xr:uid="{00000000-0004-0000-0100-000036000000}"/>
    <hyperlink ref="F402" r:id="rId56" xr:uid="{00000000-0004-0000-0100-000037000000}"/>
    <hyperlink ref="F405" r:id="rId57" xr:uid="{00000000-0004-0000-0100-000038000000}"/>
    <hyperlink ref="F419" r:id="rId58" xr:uid="{00000000-0004-0000-0100-000039000000}"/>
    <hyperlink ref="F424" r:id="rId59" xr:uid="{00000000-0004-0000-0100-00003A000000}"/>
    <hyperlink ref="F427" r:id="rId60" xr:uid="{00000000-0004-0000-0100-00003B000000}"/>
    <hyperlink ref="F430" r:id="rId61" xr:uid="{00000000-0004-0000-0100-00003C000000}"/>
    <hyperlink ref="F434" r:id="rId62" xr:uid="{00000000-0004-0000-0100-00003D000000}"/>
    <hyperlink ref="F438" r:id="rId63" xr:uid="{00000000-0004-0000-0100-00003E000000}"/>
    <hyperlink ref="F459" r:id="rId64" xr:uid="{00000000-0004-0000-0100-00003F000000}"/>
    <hyperlink ref="F462" r:id="rId65" xr:uid="{00000000-0004-0000-0100-000040000000}"/>
    <hyperlink ref="F465" r:id="rId66" xr:uid="{00000000-0004-0000-0100-000041000000}"/>
    <hyperlink ref="F470" r:id="rId67" xr:uid="{00000000-0004-0000-0100-000042000000}"/>
    <hyperlink ref="F474" r:id="rId68" xr:uid="{00000000-0004-0000-0100-000043000000}"/>
    <hyperlink ref="F480" r:id="rId69" xr:uid="{00000000-0004-0000-0100-00004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Soupis prací</vt:lpstr>
      <vt:lpstr>'Rekapitulace stavby'!Názvy_tisku</vt:lpstr>
      <vt:lpstr>'Soupis prací'!Názvy_tisku</vt:lpstr>
      <vt:lpstr>'Rekapitulace stavby'!Oblast_tisku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Sem</dc:creator>
  <cp:lastModifiedBy>Daniel Šida</cp:lastModifiedBy>
  <dcterms:created xsi:type="dcterms:W3CDTF">2024-09-05T09:11:37Z</dcterms:created>
  <dcterms:modified xsi:type="dcterms:W3CDTF">2024-09-16T11:25:40Z</dcterms:modified>
</cp:coreProperties>
</file>